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0" yWindow="1665" windowWidth="8775" windowHeight="9510" tabRatio="900" activeTab="13"/>
  </bookViews>
  <sheets>
    <sheet name="Титульный лист" sheetId="20" r:id="rId1"/>
    <sheet name="Раздел 1" sheetId="2" r:id="rId2"/>
    <sheet name="Раздел 2" sheetId="3" r:id="rId3"/>
    <sheet name="Раздел 3" sheetId="4" r:id="rId4"/>
    <sheet name="Раздел 4" sheetId="5" r:id="rId5"/>
    <sheet name="Раздел 5" sheetId="6" r:id="rId6"/>
    <sheet name="Раздел 6" sheetId="7" r:id="rId7"/>
    <sheet name="Раздел 7" sheetId="8" r:id="rId8"/>
    <sheet name="Раздел 8" sheetId="9" r:id="rId9"/>
    <sheet name="Раздел 9" sheetId="10" r:id="rId10"/>
    <sheet name="Раздел 10" sheetId="11" r:id="rId11"/>
    <sheet name="Раздел 11" sheetId="12" r:id="rId12"/>
    <sheet name="Раздел 12" sheetId="13" r:id="rId13"/>
    <sheet name="Раздел 13" sheetId="23" r:id="rId14"/>
    <sheet name="Раздел 14" sheetId="17" r:id="rId15"/>
    <sheet name="Раздел 15" sheetId="15" r:id="rId16"/>
    <sheet name="Раздел 16" sheetId="16" r:id="rId17"/>
    <sheet name="Раздел 17" sheetId="18" r:id="rId18"/>
    <sheet name="Раздел 18" sheetId="24" r:id="rId19"/>
    <sheet name="Раздел 19" sheetId="22" r:id="rId20"/>
    <sheet name="Раздел 20" sheetId="28" r:id="rId21"/>
    <sheet name="Раздел 21" sheetId="29" r:id="rId22"/>
    <sheet name="Раздел 22" sheetId="30" r:id="rId23"/>
    <sheet name="Флак" sheetId="25" state="hidden" r:id="rId24"/>
    <sheet name="Spravochnik" sheetId="27" state="hidden" r:id="rId25"/>
  </sheets>
  <definedNames>
    <definedName name="Data_Adr">Флак!$J$2:$M$8</definedName>
    <definedName name="data_r_1">'Раздел 1'!$O$20:$W$32</definedName>
    <definedName name="data_r_10">'Раздел 10'!$O$20:$P$26</definedName>
    <definedName name="data_r_11">'Раздел 11'!$O$20:$P$23</definedName>
    <definedName name="data_r_12">'Раздел 12'!$O$20:$P$23</definedName>
    <definedName name="data_r_13">'Раздел 13'!$O$20:$P$86</definedName>
    <definedName name="data_r_14">'Раздел 14'!$O$20:$S$28</definedName>
    <definedName name="data_r_15">'Раздел 15'!$B$20:$R$36</definedName>
    <definedName name="data_r_16">'Раздел 16'!$B$20:$AE$25</definedName>
    <definedName name="data_r_17">'Раздел 17'!$O$20:$W$30</definedName>
    <definedName name="data_r_18">'Раздел 18'!$O$20:$Q$37</definedName>
    <definedName name="data_r_19">'Раздел 19'!$O$20:$S$29</definedName>
    <definedName name="data_r_2">'Раздел 2'!$O$20:$P$51</definedName>
    <definedName name="data_r_20">'Раздел 20'!$O$20:$Z$35</definedName>
    <definedName name="data_r_21">'Раздел 21'!$O$20:$Z$35</definedName>
    <definedName name="data_r_22">'Раздел 22'!$O$20:$R$26</definedName>
    <definedName name="data_r_3">'Раздел 3'!$O$20:$Q$25</definedName>
    <definedName name="data_r_4">'Раздел 4'!$O$20:$AJ$51</definedName>
    <definedName name="data_r_5">'Раздел 5'!$O$20:$V$41</definedName>
    <definedName name="data_r_6">'Раздел 6'!$O$20:$Q$32</definedName>
    <definedName name="data_r_7">'Раздел 7'!$O$20:$S$21</definedName>
    <definedName name="data_r_8">'Раздел 8'!$O$20:$P$26</definedName>
    <definedName name="data_r_9">'Раздел 9'!$O$20:$P$21</definedName>
    <definedName name="Key">'Раздел 1'!#REF!</definedName>
    <definedName name="Lang">Spravochnik!$A$1:$A$85</definedName>
    <definedName name="P_1">'Титульный лист'!$X$29</definedName>
    <definedName name="P_2">'Титульный лист'!$X$30</definedName>
    <definedName name="P_3">'Титульный лист'!$A$38</definedName>
    <definedName name="P_4">'Титульный лист'!$Q$38</definedName>
    <definedName name="P_5">'Титульный лист'!$AH$38</definedName>
    <definedName name="P_6">'Титульный лист'!$AY$38</definedName>
    <definedName name="P_7">'Титульный лист'!$BP$38</definedName>
    <definedName name="R_1">'Раздел 22'!$O$31</definedName>
    <definedName name="R_2">'Раздел 22'!$S$31</definedName>
    <definedName name="R_3">'Раздел 22'!$O$34</definedName>
    <definedName name="R_4">'Раздел 22'!$S$34</definedName>
    <definedName name="razdel_01">'Раздел 1'!$P$20:$W$32</definedName>
    <definedName name="razdel_02">'Раздел 2'!$P$20:$P$51</definedName>
    <definedName name="razdel_03">'Раздел 3'!$P$20:$Q$25</definedName>
    <definedName name="razdel_04">'Раздел 4'!$P$20:$AJ$51</definedName>
    <definedName name="razdel_05">'Раздел 5'!$P$20:$V$41</definedName>
    <definedName name="razdel_06">'Раздел 6'!$P$20:$Q$32</definedName>
    <definedName name="razdel_07">'Раздел 7'!$P$20:$S$21</definedName>
    <definedName name="razdel_08">'Раздел 8'!$P$20:$P$26</definedName>
    <definedName name="razdel_09">'Раздел 9'!$P$20:$P$21</definedName>
    <definedName name="razdel_10">'Раздел 10'!$P$20:$P$26</definedName>
    <definedName name="razdel_11">'Раздел 11'!$P$20:$P$23</definedName>
    <definedName name="razdel_12">'Раздел 12'!$P$20:$P$23</definedName>
    <definedName name="razdel_13">'Раздел 13'!$P$20:$P$86</definedName>
    <definedName name="razdel_14">'Раздел 14'!$P$20:$S$28</definedName>
    <definedName name="razdel_15">'Раздел 15'!$P$20:$R$36</definedName>
    <definedName name="razdel_16">'Раздел 16'!$P$20:$AE$25</definedName>
    <definedName name="razdel_17">'Раздел 17'!$P$20:$W$30</definedName>
    <definedName name="razdel_18">'Раздел 18'!$P$20:$Q$37</definedName>
    <definedName name="razdel_19">'Раздел 19'!$P$20:$S$29</definedName>
    <definedName name="razdel_20">'Раздел 20'!$P$20:$Z$35</definedName>
    <definedName name="razdel_21">'Раздел 21'!$P$20:$Z$35</definedName>
    <definedName name="razdel_22">'Раздел 22'!$P$20:$R$26</definedName>
    <definedName name="T_Check">Флак!$A$2:$H$868</definedName>
    <definedName name="Verificationcheck">Флак!$O$3:$P$4</definedName>
    <definedName name="Year">'Титульный лист'!$AM$20</definedName>
  </definedNames>
  <calcPr calcId="145621"/>
</workbook>
</file>

<file path=xl/calcChain.xml><?xml version="1.0" encoding="utf-8"?>
<calcChain xmlns="http://schemas.openxmlformats.org/spreadsheetml/2006/main">
  <c r="H744" i="25" l="1"/>
  <c r="H743" i="25"/>
  <c r="H741" i="25"/>
  <c r="H740" i="25"/>
  <c r="H738" i="25"/>
  <c r="H737" i="25"/>
  <c r="H19" i="25"/>
  <c r="H20" i="25"/>
  <c r="H21" i="25"/>
  <c r="H22" i="25"/>
  <c r="H23" i="25"/>
  <c r="H24" i="25"/>
  <c r="H25" i="25"/>
  <c r="H18" i="25"/>
  <c r="H758" i="25"/>
  <c r="H759" i="25"/>
  <c r="H760" i="25"/>
  <c r="H757" i="25" s="1"/>
  <c r="E757" i="25" s="1"/>
  <c r="H761" i="25"/>
  <c r="H762" i="25"/>
  <c r="H763" i="25"/>
  <c r="H764" i="25"/>
  <c r="H765" i="25"/>
  <c r="H766" i="25"/>
  <c r="H767" i="25"/>
  <c r="H768" i="25"/>
  <c r="H769" i="25"/>
  <c r="H770" i="25"/>
  <c r="H771" i="25"/>
  <c r="H772" i="25"/>
  <c r="H773" i="25"/>
  <c r="H774" i="25"/>
  <c r="H775" i="25"/>
  <c r="H776" i="25"/>
  <c r="H777" i="25"/>
  <c r="H778" i="25"/>
  <c r="H779" i="25"/>
  <c r="H780" i="25"/>
  <c r="H781" i="25"/>
  <c r="H782" i="25"/>
  <c r="H783" i="25"/>
  <c r="H784" i="25"/>
  <c r="H785" i="25"/>
  <c r="H786" i="25"/>
  <c r="H787" i="25"/>
  <c r="H788" i="25"/>
  <c r="H789" i="25"/>
  <c r="H790" i="25"/>
  <c r="H791" i="25"/>
  <c r="H792" i="25"/>
  <c r="H793" i="25"/>
  <c r="H794" i="25"/>
  <c r="H795" i="25"/>
  <c r="H796" i="25"/>
  <c r="H797" i="25"/>
  <c r="H798" i="25"/>
  <c r="H799" i="25"/>
  <c r="H800" i="25"/>
  <c r="H801" i="25"/>
  <c r="H802" i="25"/>
  <c r="H803" i="25"/>
  <c r="H804" i="25"/>
  <c r="H805" i="25"/>
  <c r="H806" i="25"/>
  <c r="H807" i="25"/>
  <c r="H808" i="25"/>
  <c r="H809" i="25"/>
  <c r="H810" i="25"/>
  <c r="H811" i="25"/>
  <c r="H812" i="25"/>
  <c r="H813" i="25"/>
  <c r="H814" i="25"/>
  <c r="H815" i="25"/>
  <c r="H816" i="25"/>
  <c r="H817" i="25"/>
  <c r="H818" i="25"/>
  <c r="H819" i="25"/>
  <c r="H820" i="25"/>
  <c r="H821" i="25"/>
  <c r="H822" i="25"/>
  <c r="H823" i="25"/>
  <c r="H824" i="25"/>
  <c r="H825" i="25"/>
  <c r="H826" i="25"/>
  <c r="H827" i="25"/>
  <c r="H828" i="25"/>
  <c r="H829" i="25"/>
  <c r="H830" i="25"/>
  <c r="H831" i="25"/>
  <c r="H832" i="25"/>
  <c r="H833" i="25"/>
  <c r="H834" i="25"/>
  <c r="H835" i="25"/>
  <c r="H836" i="25"/>
  <c r="H837" i="25"/>
  <c r="H838" i="25"/>
  <c r="H839" i="25"/>
  <c r="H840" i="25"/>
  <c r="H841" i="25"/>
  <c r="H842" i="25"/>
  <c r="H843" i="25"/>
  <c r="H844" i="25"/>
  <c r="H845" i="25"/>
  <c r="H846" i="25"/>
  <c r="H847" i="25"/>
  <c r="H848" i="25"/>
  <c r="H849" i="25"/>
  <c r="H850" i="25"/>
  <c r="H851" i="25"/>
  <c r="H852" i="25"/>
  <c r="H853" i="25"/>
  <c r="H384" i="25"/>
  <c r="H383" i="25"/>
  <c r="H402" i="25"/>
  <c r="H388" i="25"/>
  <c r="H389" i="25"/>
  <c r="H390" i="25"/>
  <c r="H387" i="25" s="1"/>
  <c r="E387" i="25" s="1"/>
  <c r="H391" i="25"/>
  <c r="H392" i="25"/>
  <c r="H393" i="25"/>
  <c r="H394" i="25"/>
  <c r="H395" i="25"/>
  <c r="H396" i="25"/>
  <c r="H397" i="25"/>
  <c r="H398" i="25"/>
  <c r="H399" i="25"/>
  <c r="H400" i="25"/>
  <c r="H401" i="25"/>
  <c r="H403" i="25"/>
  <c r="H404" i="25"/>
  <c r="H405" i="25"/>
  <c r="H406" i="25"/>
  <c r="H407" i="25"/>
  <c r="H408" i="25"/>
  <c r="A408" i="25"/>
  <c r="A738" i="25"/>
  <c r="A739" i="25"/>
  <c r="A740" i="25"/>
  <c r="A741" i="25"/>
  <c r="A742" i="25"/>
  <c r="A743" i="25"/>
  <c r="A744" i="25"/>
  <c r="A745" i="25"/>
  <c r="A746" i="25"/>
  <c r="A747" i="25"/>
  <c r="A748" i="25"/>
  <c r="A749" i="25"/>
  <c r="A750" i="25"/>
  <c r="A751" i="25"/>
  <c r="A752" i="25"/>
  <c r="A753" i="25"/>
  <c r="A754" i="25"/>
  <c r="A755" i="25"/>
  <c r="A756" i="25"/>
  <c r="H736" i="25"/>
  <c r="H739" i="25"/>
  <c r="H735" i="25" s="1"/>
  <c r="E735" i="25" s="1"/>
  <c r="H742" i="25"/>
  <c r="H745" i="25"/>
  <c r="H746" i="25"/>
  <c r="H747" i="25"/>
  <c r="H748" i="25"/>
  <c r="H749" i="25"/>
  <c r="H750" i="25"/>
  <c r="H751" i="25"/>
  <c r="H752" i="25"/>
  <c r="H753" i="25"/>
  <c r="H754" i="25"/>
  <c r="H755" i="25"/>
  <c r="H756" i="25"/>
  <c r="A108" i="25"/>
  <c r="A109" i="25"/>
  <c r="H109" i="25"/>
  <c r="H108" i="25"/>
  <c r="H100" i="25"/>
  <c r="H14" i="25"/>
  <c r="H13" i="25"/>
  <c r="H10" i="25"/>
  <c r="A839" i="25"/>
  <c r="A840" i="25"/>
  <c r="A841" i="25"/>
  <c r="A842" i="25"/>
  <c r="A843" i="25"/>
  <c r="A844" i="25"/>
  <c r="A845" i="25"/>
  <c r="A846" i="25"/>
  <c r="A847" i="25"/>
  <c r="A848" i="25"/>
  <c r="A849" i="25"/>
  <c r="A850" i="25"/>
  <c r="A851" i="25"/>
  <c r="A852" i="25"/>
  <c r="A853" i="25"/>
  <c r="H451" i="25"/>
  <c r="H450" i="25"/>
  <c r="H449" i="25"/>
  <c r="A815" i="25"/>
  <c r="A816" i="25"/>
  <c r="A817" i="25"/>
  <c r="A818" i="25"/>
  <c r="A819" i="25"/>
  <c r="A820" i="25"/>
  <c r="A821" i="25"/>
  <c r="A822" i="25"/>
  <c r="A823" i="25"/>
  <c r="A824" i="25"/>
  <c r="A825" i="25"/>
  <c r="A826" i="25"/>
  <c r="A827" i="25"/>
  <c r="A828" i="25"/>
  <c r="A829" i="25"/>
  <c r="A830" i="25"/>
  <c r="A831" i="25"/>
  <c r="A832" i="25"/>
  <c r="A833" i="25"/>
  <c r="A834" i="25"/>
  <c r="A835" i="25"/>
  <c r="A836" i="25"/>
  <c r="A837" i="25"/>
  <c r="A838" i="25"/>
  <c r="H448" i="25"/>
  <c r="H447" i="25"/>
  <c r="H446" i="25"/>
  <c r="H4" i="25"/>
  <c r="H5" i="25"/>
  <c r="H6" i="25"/>
  <c r="H7" i="25"/>
  <c r="H8" i="25"/>
  <c r="H11" i="25"/>
  <c r="H9" i="25" s="1"/>
  <c r="H12" i="25"/>
  <c r="H15" i="25"/>
  <c r="H16" i="25"/>
  <c r="H17" i="25"/>
  <c r="H27" i="25"/>
  <c r="H28" i="25"/>
  <c r="H26" i="25" s="1"/>
  <c r="E26" i="25" s="1"/>
  <c r="H29" i="25"/>
  <c r="H31" i="25"/>
  <c r="H32" i="25"/>
  <c r="H33" i="25"/>
  <c r="H34" i="25"/>
  <c r="H35" i="25"/>
  <c r="H36" i="25"/>
  <c r="H37" i="25"/>
  <c r="H38" i="25"/>
  <c r="H39" i="25"/>
  <c r="H40" i="25"/>
  <c r="H41" i="25"/>
  <c r="H42" i="25"/>
  <c r="H43" i="25"/>
  <c r="H44" i="25"/>
  <c r="H45" i="25"/>
  <c r="H46" i="25"/>
  <c r="H47" i="25"/>
  <c r="H48" i="25"/>
  <c r="H49" i="25"/>
  <c r="H50" i="25"/>
  <c r="H51" i="25"/>
  <c r="H52" i="25"/>
  <c r="H53" i="25"/>
  <c r="H54" i="25"/>
  <c r="H55" i="25"/>
  <c r="H56" i="25"/>
  <c r="H57" i="25"/>
  <c r="H58" i="25"/>
  <c r="H59" i="25"/>
  <c r="H60" i="25"/>
  <c r="H61" i="25"/>
  <c r="H62" i="25"/>
  <c r="H63" i="25"/>
  <c r="H64" i="25"/>
  <c r="H65" i="25"/>
  <c r="H66" i="25"/>
  <c r="H67" i="25"/>
  <c r="H68" i="25"/>
  <c r="H69" i="25"/>
  <c r="H70" i="25"/>
  <c r="H71" i="25"/>
  <c r="H72" i="25"/>
  <c r="H73" i="25"/>
  <c r="H74" i="25"/>
  <c r="H75" i="25"/>
  <c r="H76" i="25"/>
  <c r="H77" i="25"/>
  <c r="H78" i="25"/>
  <c r="H79" i="25"/>
  <c r="H80" i="25"/>
  <c r="H81" i="25"/>
  <c r="H82" i="25"/>
  <c r="H83" i="25"/>
  <c r="H84" i="25"/>
  <c r="H85" i="25"/>
  <c r="H86" i="25"/>
  <c r="H87" i="25"/>
  <c r="H88" i="25"/>
  <c r="H89" i="25"/>
  <c r="H90" i="25"/>
  <c r="H91" i="25"/>
  <c r="H92" i="25"/>
  <c r="H93" i="25"/>
  <c r="H94" i="25"/>
  <c r="H95" i="25"/>
  <c r="H96" i="25"/>
  <c r="H97" i="25"/>
  <c r="H98" i="25"/>
  <c r="H99" i="25"/>
  <c r="H101" i="25"/>
  <c r="H102" i="25"/>
  <c r="H103" i="25"/>
  <c r="H104" i="25"/>
  <c r="H105" i="25"/>
  <c r="H106" i="25"/>
  <c r="H107" i="25"/>
  <c r="H110" i="25"/>
  <c r="H111" i="25"/>
  <c r="H112" i="25"/>
  <c r="H113" i="25"/>
  <c r="H114" i="25"/>
  <c r="H115" i="25"/>
  <c r="H116" i="25"/>
  <c r="H117" i="25"/>
  <c r="H118" i="25"/>
  <c r="H119" i="25"/>
  <c r="H120" i="25"/>
  <c r="H121" i="25"/>
  <c r="H122" i="25"/>
  <c r="H123" i="25"/>
  <c r="H124" i="25"/>
  <c r="H125" i="25"/>
  <c r="H126" i="25"/>
  <c r="H127" i="25"/>
  <c r="H128" i="25"/>
  <c r="H129" i="25"/>
  <c r="H130" i="25"/>
  <c r="H131" i="25"/>
  <c r="H132" i="25"/>
  <c r="H133" i="25"/>
  <c r="H134" i="25"/>
  <c r="H135" i="25"/>
  <c r="H136" i="25"/>
  <c r="H137" i="25"/>
  <c r="H138" i="25"/>
  <c r="H139" i="25"/>
  <c r="H140" i="25"/>
  <c r="H141" i="25"/>
  <c r="H142" i="25"/>
  <c r="H143" i="25"/>
  <c r="H144" i="25"/>
  <c r="H145" i="25"/>
  <c r="H146" i="25"/>
  <c r="H147" i="25"/>
  <c r="H148" i="25"/>
  <c r="H149" i="25"/>
  <c r="H150" i="25"/>
  <c r="H151" i="25"/>
  <c r="H152" i="25"/>
  <c r="H153" i="25"/>
  <c r="H154" i="25"/>
  <c r="H155" i="25"/>
  <c r="H156" i="25"/>
  <c r="H157" i="25"/>
  <c r="H158" i="25"/>
  <c r="H159" i="25"/>
  <c r="H160" i="25"/>
  <c r="H161" i="25"/>
  <c r="H162" i="25"/>
  <c r="H163" i="25"/>
  <c r="H164" i="25"/>
  <c r="H165" i="25"/>
  <c r="H166" i="25"/>
  <c r="H167" i="25"/>
  <c r="H168" i="25"/>
  <c r="H169" i="25"/>
  <c r="H170" i="25"/>
  <c r="H171" i="25"/>
  <c r="H172" i="25"/>
  <c r="H173" i="25"/>
  <c r="H174" i="25"/>
  <c r="H175" i="25"/>
  <c r="H176" i="25"/>
  <c r="H177" i="25"/>
  <c r="H178" i="25"/>
  <c r="H179" i="25"/>
  <c r="H180" i="25"/>
  <c r="H181" i="25"/>
  <c r="H182" i="25"/>
  <c r="H183" i="25"/>
  <c r="H184" i="25"/>
  <c r="H185" i="25"/>
  <c r="H186" i="25"/>
  <c r="H187" i="25"/>
  <c r="H188" i="25"/>
  <c r="H189" i="25"/>
  <c r="H190" i="25"/>
  <c r="H191" i="25"/>
  <c r="H192" i="25"/>
  <c r="H193" i="25"/>
  <c r="H194" i="25"/>
  <c r="H195" i="25"/>
  <c r="H196" i="25"/>
  <c r="H197" i="25"/>
  <c r="H198" i="25"/>
  <c r="H199" i="25"/>
  <c r="H200" i="25"/>
  <c r="H201" i="25"/>
  <c r="H202" i="25"/>
  <c r="H203" i="25"/>
  <c r="H204" i="25"/>
  <c r="H205" i="25"/>
  <c r="H206" i="25"/>
  <c r="H207" i="25"/>
  <c r="H208" i="25"/>
  <c r="H209" i="25"/>
  <c r="H210" i="25"/>
  <c r="H211" i="25"/>
  <c r="H212" i="25"/>
  <c r="H213" i="25"/>
  <c r="H214" i="25"/>
  <c r="H215" i="25"/>
  <c r="H216" i="25"/>
  <c r="H30" i="25" s="1"/>
  <c r="E30" i="25" s="1"/>
  <c r="H217" i="25"/>
  <c r="H218" i="25"/>
  <c r="H219" i="25"/>
  <c r="H220" i="25"/>
  <c r="H221" i="25"/>
  <c r="H222" i="25"/>
  <c r="H223" i="25"/>
  <c r="H224" i="25"/>
  <c r="H225" i="25"/>
  <c r="H226" i="25"/>
  <c r="H227" i="25"/>
  <c r="H228" i="25"/>
  <c r="H229" i="25"/>
  <c r="H230" i="25"/>
  <c r="H231" i="25"/>
  <c r="H232" i="25"/>
  <c r="H233" i="25"/>
  <c r="H234" i="25"/>
  <c r="H235" i="25"/>
  <c r="H236" i="25"/>
  <c r="H237" i="25"/>
  <c r="H238" i="25"/>
  <c r="H239" i="25"/>
  <c r="H240" i="25"/>
  <c r="H241" i="25"/>
  <c r="H242" i="25"/>
  <c r="H243" i="25"/>
  <c r="H244" i="25"/>
  <c r="H245" i="25"/>
  <c r="H247" i="25"/>
  <c r="H248" i="25"/>
  <c r="H249" i="25"/>
  <c r="H250" i="25"/>
  <c r="H251" i="25"/>
  <c r="H252" i="25"/>
  <c r="H253" i="25"/>
  <c r="H254" i="25"/>
  <c r="H255" i="25"/>
  <c r="H256" i="25"/>
  <c r="H257" i="25"/>
  <c r="H258" i="25"/>
  <c r="H259" i="25"/>
  <c r="H260" i="25"/>
  <c r="H261" i="25"/>
  <c r="H262" i="25"/>
  <c r="H263" i="25"/>
  <c r="H264" i="25"/>
  <c r="H265" i="25"/>
  <c r="H266" i="25"/>
  <c r="H267" i="25"/>
  <c r="H268" i="25"/>
  <c r="H269" i="25"/>
  <c r="H270" i="25"/>
  <c r="H271" i="25"/>
  <c r="H272" i="25"/>
  <c r="H273" i="25"/>
  <c r="H274" i="25"/>
  <c r="H275" i="25"/>
  <c r="H276" i="25"/>
  <c r="H277" i="25"/>
  <c r="H278" i="25"/>
  <c r="H279" i="25"/>
  <c r="H280" i="25"/>
  <c r="H246" i="25" s="1"/>
  <c r="E246" i="25" s="1"/>
  <c r="H281" i="25"/>
  <c r="H282" i="25"/>
  <c r="H283" i="25"/>
  <c r="H284" i="25"/>
  <c r="H285" i="25"/>
  <c r="H286" i="25"/>
  <c r="H287" i="25"/>
  <c r="H288" i="25"/>
  <c r="H289" i="25"/>
  <c r="H290" i="25"/>
  <c r="H291" i="25"/>
  <c r="H292" i="25"/>
  <c r="H293" i="25"/>
  <c r="H294" i="25"/>
  <c r="H295" i="25"/>
  <c r="H296" i="25"/>
  <c r="H297" i="25"/>
  <c r="H298" i="25"/>
  <c r="H299" i="25"/>
  <c r="H300" i="25"/>
  <c r="H301" i="25"/>
  <c r="H302" i="25"/>
  <c r="H303" i="25"/>
  <c r="H304" i="25"/>
  <c r="H305" i="25"/>
  <c r="H306" i="25"/>
  <c r="H307" i="25"/>
  <c r="H308" i="25"/>
  <c r="H309" i="25"/>
  <c r="H310" i="25"/>
  <c r="H311" i="25"/>
  <c r="H312" i="25"/>
  <c r="H313" i="25"/>
  <c r="H314" i="25"/>
  <c r="H315" i="25"/>
  <c r="H316" i="25"/>
  <c r="H317" i="25"/>
  <c r="H318" i="25"/>
  <c r="H319" i="25"/>
  <c r="H320" i="25"/>
  <c r="H321" i="25"/>
  <c r="H322" i="25"/>
  <c r="H323" i="25"/>
  <c r="H324" i="25"/>
  <c r="H325" i="25"/>
  <c r="H326" i="25"/>
  <c r="H327" i="25"/>
  <c r="H328" i="25"/>
  <c r="H329" i="25"/>
  <c r="H330" i="25"/>
  <c r="H331" i="25"/>
  <c r="H332" i="25"/>
  <c r="H333" i="25"/>
  <c r="H334" i="25"/>
  <c r="H335" i="25"/>
  <c r="H336" i="25"/>
  <c r="H337" i="25"/>
  <c r="H338" i="25"/>
  <c r="H339" i="25"/>
  <c r="H340" i="25"/>
  <c r="H341" i="25"/>
  <c r="H342" i="25"/>
  <c r="H343" i="25"/>
  <c r="H344" i="25"/>
  <c r="H345" i="25"/>
  <c r="H346" i="25"/>
  <c r="H347" i="25"/>
  <c r="H348" i="25"/>
  <c r="H349" i="25"/>
  <c r="H350" i="25"/>
  <c r="H351" i="25"/>
  <c r="H352" i="25"/>
  <c r="H353" i="25"/>
  <c r="H354" i="25"/>
  <c r="H355" i="25"/>
  <c r="H356" i="25"/>
  <c r="H357" i="25"/>
  <c r="H358" i="25"/>
  <c r="H359" i="25"/>
  <c r="H360" i="25"/>
  <c r="H361" i="25"/>
  <c r="H362" i="25"/>
  <c r="H363" i="25"/>
  <c r="H364" i="25"/>
  <c r="H365" i="25"/>
  <c r="H366" i="25"/>
  <c r="H367" i="25"/>
  <c r="H368" i="25"/>
  <c r="H369" i="25"/>
  <c r="H370" i="25"/>
  <c r="H371" i="25"/>
  <c r="H372" i="25"/>
  <c r="H373" i="25"/>
  <c r="H375" i="25"/>
  <c r="H374" i="25"/>
  <c r="H377" i="25"/>
  <c r="H378" i="25"/>
  <c r="H379" i="25"/>
  <c r="H376" i="25"/>
  <c r="H381" i="25"/>
  <c r="H382" i="25"/>
  <c r="H380" i="25"/>
  <c r="H386" i="25"/>
  <c r="H385" i="25" s="1"/>
  <c r="E385" i="25" s="1"/>
  <c r="H410" i="25"/>
  <c r="H411" i="25"/>
  <c r="H412" i="25"/>
  <c r="H409" i="25" s="1"/>
  <c r="E409" i="25" s="1"/>
  <c r="H413" i="25"/>
  <c r="H414" i="25"/>
  <c r="H415" i="25"/>
  <c r="H416" i="25"/>
  <c r="H417" i="25"/>
  <c r="H418" i="25"/>
  <c r="H419" i="25"/>
  <c r="H420" i="25"/>
  <c r="H421" i="25"/>
  <c r="H422" i="25"/>
  <c r="H423" i="25"/>
  <c r="H424" i="25"/>
  <c r="H425" i="25"/>
  <c r="H426" i="25"/>
  <c r="H427" i="25"/>
  <c r="H428" i="25"/>
  <c r="H429" i="25"/>
  <c r="H430" i="25"/>
  <c r="H431" i="25"/>
  <c r="H432" i="25"/>
  <c r="H433" i="25"/>
  <c r="H434" i="25"/>
  <c r="H435" i="25"/>
  <c r="H436" i="25"/>
  <c r="H437" i="25"/>
  <c r="H438" i="25"/>
  <c r="H439" i="25"/>
  <c r="H440" i="25"/>
  <c r="H441" i="25"/>
  <c r="H442" i="25"/>
  <c r="H443" i="25"/>
  <c r="H444" i="25"/>
  <c r="H445" i="25"/>
  <c r="H453" i="25"/>
  <c r="H454" i="25"/>
  <c r="H455" i="25"/>
  <c r="H456" i="25"/>
  <c r="H457" i="25"/>
  <c r="H458" i="25"/>
  <c r="H459" i="25"/>
  <c r="H460" i="25"/>
  <c r="H461" i="25"/>
  <c r="H462" i="25"/>
  <c r="H463" i="25"/>
  <c r="H464" i="25"/>
  <c r="H465" i="25"/>
  <c r="H466" i="25"/>
  <c r="H467" i="25"/>
  <c r="H468" i="25"/>
  <c r="H469" i="25"/>
  <c r="H470" i="25"/>
  <c r="H471" i="25"/>
  <c r="H472" i="25"/>
  <c r="H473" i="25"/>
  <c r="H474" i="25"/>
  <c r="H475" i="25"/>
  <c r="H476" i="25"/>
  <c r="H477" i="25"/>
  <c r="H478" i="25"/>
  <c r="H479" i="25"/>
  <c r="H480" i="25"/>
  <c r="H481" i="25"/>
  <c r="H482" i="25"/>
  <c r="H483" i="25"/>
  <c r="H484" i="25"/>
  <c r="H485" i="25"/>
  <c r="H486" i="25"/>
  <c r="H487" i="25"/>
  <c r="H488" i="25"/>
  <c r="H489" i="25"/>
  <c r="H490" i="25"/>
  <c r="H491" i="25"/>
  <c r="H492" i="25"/>
  <c r="H493" i="25"/>
  <c r="H494" i="25"/>
  <c r="H495" i="25"/>
  <c r="H496" i="25"/>
  <c r="H497" i="25"/>
  <c r="H498" i="25"/>
  <c r="H499" i="25"/>
  <c r="H500" i="25"/>
  <c r="H501" i="25"/>
  <c r="H502" i="25"/>
  <c r="H503" i="25"/>
  <c r="H504" i="25"/>
  <c r="H505" i="25"/>
  <c r="H506" i="25"/>
  <c r="H452" i="25" s="1"/>
  <c r="E452" i="25" s="1"/>
  <c r="H507" i="25"/>
  <c r="H508" i="25"/>
  <c r="H509" i="25"/>
  <c r="H510" i="25"/>
  <c r="H511" i="25"/>
  <c r="H512" i="25"/>
  <c r="H513" i="25"/>
  <c r="H514" i="25"/>
  <c r="H515" i="25"/>
  <c r="H516" i="25"/>
  <c r="H517" i="25"/>
  <c r="H518" i="25"/>
  <c r="H519" i="25"/>
  <c r="H520" i="25"/>
  <c r="H521" i="25"/>
  <c r="H522" i="25"/>
  <c r="H523" i="25"/>
  <c r="H524" i="25"/>
  <c r="H526" i="25"/>
  <c r="H527" i="25"/>
  <c r="H528" i="25"/>
  <c r="H529" i="25"/>
  <c r="H530" i="25"/>
  <c r="H531" i="25"/>
  <c r="H532" i="25"/>
  <c r="H533" i="25"/>
  <c r="H534" i="25"/>
  <c r="H535" i="25"/>
  <c r="H536" i="25"/>
  <c r="H537" i="25"/>
  <c r="H538" i="25"/>
  <c r="H539" i="25"/>
  <c r="H540" i="25"/>
  <c r="H541" i="25"/>
  <c r="H542" i="25"/>
  <c r="H543" i="25"/>
  <c r="H544" i="25"/>
  <c r="H545" i="25"/>
  <c r="H546" i="25"/>
  <c r="H547" i="25"/>
  <c r="H548" i="25"/>
  <c r="H549" i="25"/>
  <c r="H550" i="25"/>
  <c r="H551" i="25"/>
  <c r="H552" i="25"/>
  <c r="H553" i="25"/>
  <c r="H554" i="25"/>
  <c r="H555" i="25"/>
  <c r="H556" i="25"/>
  <c r="H557" i="25"/>
  <c r="H558" i="25"/>
  <c r="H559" i="25"/>
  <c r="H560" i="25"/>
  <c r="H561" i="25"/>
  <c r="H562" i="25"/>
  <c r="H563" i="25"/>
  <c r="H564" i="25"/>
  <c r="H565" i="25"/>
  <c r="H566" i="25"/>
  <c r="H567" i="25"/>
  <c r="H568" i="25"/>
  <c r="H569" i="25"/>
  <c r="H570" i="25"/>
  <c r="H571" i="25"/>
  <c r="H572" i="25"/>
  <c r="H573" i="25"/>
  <c r="H574" i="25"/>
  <c r="H575" i="25"/>
  <c r="H576" i="25"/>
  <c r="H577" i="25"/>
  <c r="H578" i="25"/>
  <c r="H579" i="25"/>
  <c r="H580" i="25"/>
  <c r="H581" i="25"/>
  <c r="H582" i="25"/>
  <c r="H583" i="25"/>
  <c r="H584" i="25"/>
  <c r="H585" i="25"/>
  <c r="H586" i="25"/>
  <c r="H587" i="25"/>
  <c r="H588" i="25"/>
  <c r="H589" i="25"/>
  <c r="H590" i="25"/>
  <c r="H591" i="25"/>
  <c r="H592" i="25"/>
  <c r="H593" i="25"/>
  <c r="H525" i="25"/>
  <c r="H595" i="25"/>
  <c r="H596" i="25"/>
  <c r="H597" i="25"/>
  <c r="H594" i="25" s="1"/>
  <c r="E594" i="25" s="1"/>
  <c r="H598" i="25"/>
  <c r="H599" i="25"/>
  <c r="H600" i="25"/>
  <c r="H601" i="25"/>
  <c r="H602" i="25"/>
  <c r="H603" i="25"/>
  <c r="H604" i="25"/>
  <c r="H605" i="25"/>
  <c r="H606" i="25"/>
  <c r="H607" i="25"/>
  <c r="H608" i="25"/>
  <c r="H609" i="25"/>
  <c r="H610" i="25"/>
  <c r="H611" i="25"/>
  <c r="H612" i="25"/>
  <c r="H613" i="25"/>
  <c r="H614" i="25"/>
  <c r="H615" i="25"/>
  <c r="H617" i="25"/>
  <c r="H618" i="25"/>
  <c r="H616" i="25" s="1"/>
  <c r="E616" i="25" s="1"/>
  <c r="H619" i="25"/>
  <c r="H620" i="25"/>
  <c r="H622" i="25"/>
  <c r="H623" i="25"/>
  <c r="H624" i="25"/>
  <c r="H625" i="25"/>
  <c r="H626" i="25"/>
  <c r="H627" i="25"/>
  <c r="H628" i="25"/>
  <c r="H629" i="25"/>
  <c r="H630" i="25"/>
  <c r="H631" i="25"/>
  <c r="H632" i="25"/>
  <c r="H633" i="25"/>
  <c r="H634" i="25"/>
  <c r="H635" i="25"/>
  <c r="H636" i="25"/>
  <c r="H637" i="25"/>
  <c r="H638" i="25"/>
  <c r="H639" i="25"/>
  <c r="H640" i="25"/>
  <c r="H641" i="25"/>
  <c r="H642" i="25"/>
  <c r="H643" i="25"/>
  <c r="H644" i="25"/>
  <c r="H645" i="25"/>
  <c r="H646" i="25"/>
  <c r="H647" i="25"/>
  <c r="H648" i="25"/>
  <c r="H649" i="25"/>
  <c r="H650" i="25"/>
  <c r="H651" i="25"/>
  <c r="H652" i="25"/>
  <c r="H653" i="25"/>
  <c r="H654" i="25"/>
  <c r="H655" i="25"/>
  <c r="H656" i="25"/>
  <c r="H657" i="25"/>
  <c r="H658" i="25"/>
  <c r="H659" i="25"/>
  <c r="H660" i="25"/>
  <c r="H661" i="25"/>
  <c r="H662" i="25"/>
  <c r="H663" i="25"/>
  <c r="H664" i="25"/>
  <c r="H665" i="25"/>
  <c r="H666" i="25"/>
  <c r="H667" i="25"/>
  <c r="H668" i="25"/>
  <c r="H669" i="25"/>
  <c r="H670" i="25"/>
  <c r="H671" i="25"/>
  <c r="H672" i="25"/>
  <c r="H673" i="25"/>
  <c r="H674" i="25"/>
  <c r="H675" i="25"/>
  <c r="H676" i="25"/>
  <c r="H677" i="25"/>
  <c r="H621" i="25"/>
  <c r="H679" i="25"/>
  <c r="H680" i="25"/>
  <c r="H681" i="25"/>
  <c r="H682" i="25"/>
  <c r="H678" i="25" s="1"/>
  <c r="E678" i="25" s="1"/>
  <c r="H683" i="25"/>
  <c r="H684" i="25"/>
  <c r="H685" i="25"/>
  <c r="H686" i="25"/>
  <c r="H687" i="25"/>
  <c r="H688" i="25"/>
  <c r="H689" i="25"/>
  <c r="H690" i="25"/>
  <c r="H691" i="25"/>
  <c r="H692" i="25"/>
  <c r="H693" i="25"/>
  <c r="H694" i="25"/>
  <c r="H695" i="25"/>
  <c r="H696" i="25"/>
  <c r="H697" i="25"/>
  <c r="H698" i="25"/>
  <c r="H699" i="25"/>
  <c r="H700" i="25"/>
  <c r="H701" i="25"/>
  <c r="H702" i="25"/>
  <c r="H703" i="25"/>
  <c r="H704" i="25"/>
  <c r="H705" i="25"/>
  <c r="H706" i="25"/>
  <c r="H707" i="25"/>
  <c r="H708" i="25"/>
  <c r="H709" i="25"/>
  <c r="H710" i="25"/>
  <c r="H711" i="25"/>
  <c r="H712" i="25"/>
  <c r="H713" i="25"/>
  <c r="H714" i="25"/>
  <c r="H715" i="25"/>
  <c r="H716" i="25"/>
  <c r="H717" i="25"/>
  <c r="H718" i="25"/>
  <c r="H719" i="25"/>
  <c r="H720" i="25"/>
  <c r="H721" i="25"/>
  <c r="H722" i="25"/>
  <c r="H723" i="25"/>
  <c r="H724" i="25"/>
  <c r="H725" i="25"/>
  <c r="H726" i="25"/>
  <c r="H727" i="25"/>
  <c r="H728" i="25"/>
  <c r="H729" i="25"/>
  <c r="H730" i="25"/>
  <c r="H731" i="25"/>
  <c r="H732" i="25"/>
  <c r="H733" i="25"/>
  <c r="H734" i="25"/>
  <c r="A777" i="25"/>
  <c r="A778" i="25"/>
  <c r="A779" i="25"/>
  <c r="A780" i="25"/>
  <c r="A781" i="25"/>
  <c r="A782" i="25"/>
  <c r="A783" i="25"/>
  <c r="A784" i="25"/>
  <c r="A785" i="25"/>
  <c r="A786" i="25"/>
  <c r="A787" i="25"/>
  <c r="A788" i="25"/>
  <c r="A789" i="25"/>
  <c r="A790" i="25"/>
  <c r="A791" i="25"/>
  <c r="A792" i="25"/>
  <c r="A793" i="25"/>
  <c r="A794" i="25"/>
  <c r="A795" i="25"/>
  <c r="A796" i="25"/>
  <c r="A797" i="25"/>
  <c r="A798" i="25"/>
  <c r="A799" i="25"/>
  <c r="A800" i="25"/>
  <c r="A801" i="25"/>
  <c r="A802" i="25"/>
  <c r="A803" i="25"/>
  <c r="A804" i="25"/>
  <c r="A805" i="25"/>
  <c r="A806" i="25"/>
  <c r="A807" i="25"/>
  <c r="A808" i="25"/>
  <c r="A809" i="25"/>
  <c r="A810" i="25"/>
  <c r="A811" i="25"/>
  <c r="A812" i="25"/>
  <c r="A813" i="25"/>
  <c r="A814" i="25"/>
  <c r="A737" i="25"/>
  <c r="A736" i="25"/>
  <c r="A735" i="25"/>
  <c r="A705" i="25"/>
  <c r="A706" i="25"/>
  <c r="A707" i="25"/>
  <c r="A708" i="25"/>
  <c r="A709" i="25"/>
  <c r="A710" i="25"/>
  <c r="A711" i="25"/>
  <c r="A712" i="25"/>
  <c r="A713" i="25"/>
  <c r="A714" i="25"/>
  <c r="A715" i="25"/>
  <c r="A716" i="25"/>
  <c r="A717" i="25"/>
  <c r="A718" i="25"/>
  <c r="A719" i="25"/>
  <c r="A720" i="25"/>
  <c r="A721" i="25"/>
  <c r="A722" i="25"/>
  <c r="A723" i="25"/>
  <c r="A724" i="25"/>
  <c r="A725" i="25"/>
  <c r="A726" i="25"/>
  <c r="A727" i="25"/>
  <c r="A728" i="25"/>
  <c r="A729" i="25"/>
  <c r="A730" i="25"/>
  <c r="A731" i="25"/>
  <c r="A732" i="25"/>
  <c r="A733" i="25"/>
  <c r="A734" i="25"/>
  <c r="A680" i="25"/>
  <c r="A681" i="25"/>
  <c r="A682" i="25"/>
  <c r="A683" i="25"/>
  <c r="A684" i="25"/>
  <c r="A685" i="25"/>
  <c r="A686" i="25"/>
  <c r="A687" i="25"/>
  <c r="A688" i="25"/>
  <c r="A689" i="25"/>
  <c r="A690" i="25"/>
  <c r="A691" i="25"/>
  <c r="A692" i="25"/>
  <c r="A693" i="25"/>
  <c r="A694" i="25"/>
  <c r="A695" i="25"/>
  <c r="A696" i="25"/>
  <c r="A697" i="25"/>
  <c r="A698" i="25"/>
  <c r="A699" i="25"/>
  <c r="A700" i="25"/>
  <c r="A701" i="25"/>
  <c r="A702" i="25"/>
  <c r="A703" i="25"/>
  <c r="A704" i="25"/>
  <c r="A679" i="25"/>
  <c r="A678" i="25"/>
  <c r="A648" i="25"/>
  <c r="A649" i="25"/>
  <c r="A650" i="25"/>
  <c r="A651" i="25"/>
  <c r="A652" i="25"/>
  <c r="A653" i="25"/>
  <c r="A654" i="25"/>
  <c r="A655" i="25"/>
  <c r="A656" i="25"/>
  <c r="A657" i="25"/>
  <c r="A658" i="25"/>
  <c r="A659" i="25"/>
  <c r="A660" i="25"/>
  <c r="A661" i="25"/>
  <c r="A662" i="25"/>
  <c r="A663" i="25"/>
  <c r="A664" i="25"/>
  <c r="A665" i="25"/>
  <c r="A666" i="25"/>
  <c r="A667" i="25"/>
  <c r="A668" i="25"/>
  <c r="A669" i="25"/>
  <c r="A670" i="25"/>
  <c r="A671" i="25"/>
  <c r="A672" i="25"/>
  <c r="A673" i="25"/>
  <c r="A674" i="25"/>
  <c r="A675" i="25"/>
  <c r="A676" i="25"/>
  <c r="A677" i="25"/>
  <c r="A623" i="25"/>
  <c r="A624" i="25"/>
  <c r="A625" i="25"/>
  <c r="A626" i="25"/>
  <c r="A627" i="25"/>
  <c r="A628" i="25"/>
  <c r="A629" i="25"/>
  <c r="A630" i="25"/>
  <c r="A631" i="25"/>
  <c r="A632" i="25"/>
  <c r="A633" i="25"/>
  <c r="A634" i="25"/>
  <c r="A635" i="25"/>
  <c r="A636" i="25"/>
  <c r="A637" i="25"/>
  <c r="A638" i="25"/>
  <c r="A639" i="25"/>
  <c r="A640" i="25"/>
  <c r="A641" i="25"/>
  <c r="A642" i="25"/>
  <c r="A643" i="25"/>
  <c r="A644" i="25"/>
  <c r="A645" i="25"/>
  <c r="A646" i="25"/>
  <c r="A647" i="25"/>
  <c r="A622" i="25"/>
  <c r="E621" i="25"/>
  <c r="A621" i="25"/>
  <c r="A620" i="25"/>
  <c r="A619" i="25"/>
  <c r="A618" i="25"/>
  <c r="A617" i="25"/>
  <c r="A616" i="25"/>
  <c r="A599" i="25"/>
  <c r="A600" i="25"/>
  <c r="A601" i="25"/>
  <c r="A602" i="25"/>
  <c r="A603" i="25"/>
  <c r="A604" i="25"/>
  <c r="A605" i="25"/>
  <c r="A606" i="25"/>
  <c r="A607" i="25"/>
  <c r="A608" i="25"/>
  <c r="A609" i="25"/>
  <c r="A610" i="25"/>
  <c r="A611" i="25"/>
  <c r="A612" i="25"/>
  <c r="A613" i="25"/>
  <c r="A614" i="25"/>
  <c r="A615" i="25"/>
  <c r="A516" i="25"/>
  <c r="A517" i="25"/>
  <c r="A518" i="25"/>
  <c r="A519" i="25"/>
  <c r="A520" i="25"/>
  <c r="A521" i="25"/>
  <c r="A522" i="25"/>
  <c r="A523" i="25"/>
  <c r="A524" i="25"/>
  <c r="A485" i="25"/>
  <c r="A486" i="25"/>
  <c r="A487" i="25"/>
  <c r="A488" i="25"/>
  <c r="A489" i="25"/>
  <c r="A490" i="25"/>
  <c r="A491" i="25"/>
  <c r="A492" i="25"/>
  <c r="A493" i="25"/>
  <c r="A494" i="25"/>
  <c r="A495" i="25"/>
  <c r="A496" i="25"/>
  <c r="A497" i="25"/>
  <c r="A498" i="25"/>
  <c r="A499" i="25"/>
  <c r="A500" i="25"/>
  <c r="A501" i="25"/>
  <c r="A502" i="25"/>
  <c r="A503" i="25"/>
  <c r="A504" i="25"/>
  <c r="A505" i="25"/>
  <c r="A506" i="25"/>
  <c r="A507" i="25"/>
  <c r="A508" i="25"/>
  <c r="A509" i="25"/>
  <c r="A510" i="25"/>
  <c r="A511" i="25"/>
  <c r="A512" i="25"/>
  <c r="A513" i="25"/>
  <c r="A514" i="25"/>
  <c r="A515" i="25"/>
  <c r="A461" i="25"/>
  <c r="A462" i="25"/>
  <c r="A463" i="25"/>
  <c r="A464" i="25"/>
  <c r="A465" i="25"/>
  <c r="A466" i="25"/>
  <c r="A467" i="25"/>
  <c r="A468" i="25"/>
  <c r="A469" i="25"/>
  <c r="A470" i="25"/>
  <c r="A471" i="25"/>
  <c r="A472" i="25"/>
  <c r="A473" i="25"/>
  <c r="A474" i="25"/>
  <c r="A475" i="25"/>
  <c r="A476" i="25"/>
  <c r="A477" i="25"/>
  <c r="A478" i="25"/>
  <c r="A479" i="25"/>
  <c r="A480" i="25"/>
  <c r="A481" i="25"/>
  <c r="A482" i="25"/>
  <c r="A483" i="25"/>
  <c r="A484" i="25"/>
  <c r="A431" i="25"/>
  <c r="A432" i="25"/>
  <c r="A433" i="25"/>
  <c r="A434" i="25"/>
  <c r="A435" i="25"/>
  <c r="A436" i="25"/>
  <c r="A437" i="25"/>
  <c r="A438" i="25"/>
  <c r="A439" i="25"/>
  <c r="A440" i="25"/>
  <c r="A441" i="25"/>
  <c r="A442" i="25"/>
  <c r="A443" i="25"/>
  <c r="A444" i="25"/>
  <c r="A389" i="25"/>
  <c r="A390" i="25"/>
  <c r="A391" i="25"/>
  <c r="A392" i="25"/>
  <c r="A393" i="25"/>
  <c r="A394" i="25"/>
  <c r="A395" i="25"/>
  <c r="A396" i="25"/>
  <c r="A397" i="25"/>
  <c r="A398" i="25"/>
  <c r="A399" i="25"/>
  <c r="A400" i="25"/>
  <c r="A401" i="25"/>
  <c r="A402" i="25"/>
  <c r="A403" i="25"/>
  <c r="A404" i="25"/>
  <c r="A405" i="25"/>
  <c r="A406" i="25"/>
  <c r="A407" i="25"/>
  <c r="A386" i="25"/>
  <c r="A385" i="25"/>
  <c r="A382" i="25"/>
  <c r="A381" i="25"/>
  <c r="E380" i="25"/>
  <c r="A380" i="25"/>
  <c r="A379" i="25"/>
  <c r="A248" i="25"/>
  <c r="A249" i="25"/>
  <c r="A250" i="25"/>
  <c r="A251" i="25"/>
  <c r="A252" i="25"/>
  <c r="A253" i="25"/>
  <c r="A254" i="25"/>
  <c r="A255" i="25"/>
  <c r="A256" i="25"/>
  <c r="A257" i="25"/>
  <c r="A258" i="25"/>
  <c r="A259" i="25"/>
  <c r="A260" i="25"/>
  <c r="A261" i="25"/>
  <c r="A262" i="25"/>
  <c r="A263" i="25"/>
  <c r="A264" i="25"/>
  <c r="A265" i="25"/>
  <c r="A266" i="25"/>
  <c r="A267" i="25"/>
  <c r="A268" i="25"/>
  <c r="A269" i="25"/>
  <c r="A270" i="25"/>
  <c r="A271" i="25"/>
  <c r="A272" i="25"/>
  <c r="A273" i="25"/>
  <c r="A274" i="25"/>
  <c r="A275" i="25"/>
  <c r="A276" i="25"/>
  <c r="A277" i="25"/>
  <c r="A278" i="25"/>
  <c r="A279" i="25"/>
  <c r="A280" i="25"/>
  <c r="A281" i="25"/>
  <c r="A282" i="25"/>
  <c r="A283" i="25"/>
  <c r="A284" i="25"/>
  <c r="A285" i="25"/>
  <c r="A286" i="25"/>
  <c r="A287" i="25"/>
  <c r="A288" i="25"/>
  <c r="A289" i="25"/>
  <c r="A290" i="25"/>
  <c r="A291" i="25"/>
  <c r="A292" i="25"/>
  <c r="A293" i="25"/>
  <c r="A294" i="25"/>
  <c r="A295" i="25"/>
  <c r="A296" i="25"/>
  <c r="A297" i="25"/>
  <c r="A298" i="25"/>
  <c r="A299" i="25"/>
  <c r="A300" i="25"/>
  <c r="A301" i="25"/>
  <c r="A302" i="25"/>
  <c r="A303" i="25"/>
  <c r="A304" i="25"/>
  <c r="A305" i="25"/>
  <c r="A306" i="25"/>
  <c r="A307" i="25"/>
  <c r="A308" i="25"/>
  <c r="A309" i="25"/>
  <c r="A310" i="25"/>
  <c r="A311" i="25"/>
  <c r="A312" i="25"/>
  <c r="A313" i="25"/>
  <c r="A314" i="25"/>
  <c r="A315" i="25"/>
  <c r="A316" i="25"/>
  <c r="A317" i="25"/>
  <c r="A318" i="25"/>
  <c r="A319" i="25"/>
  <c r="A320" i="25"/>
  <c r="A321" i="25"/>
  <c r="A322" i="25"/>
  <c r="A323" i="25"/>
  <c r="A324" i="25"/>
  <c r="A325" i="25"/>
  <c r="A326" i="25"/>
  <c r="A327" i="25"/>
  <c r="A328" i="25"/>
  <c r="A329" i="25"/>
  <c r="A330" i="25"/>
  <c r="A331" i="25"/>
  <c r="A332" i="25"/>
  <c r="A333" i="25"/>
  <c r="A334" i="25"/>
  <c r="A335" i="25"/>
  <c r="A336" i="25"/>
  <c r="A337" i="25"/>
  <c r="A338" i="25"/>
  <c r="A339" i="25"/>
  <c r="A340" i="25"/>
  <c r="A341" i="25"/>
  <c r="A342" i="25"/>
  <c r="A343" i="25"/>
  <c r="A344" i="25"/>
  <c r="A345" i="25"/>
  <c r="A346" i="25"/>
  <c r="A347" i="25"/>
  <c r="A348" i="25"/>
  <c r="A349" i="25"/>
  <c r="A350" i="25"/>
  <c r="A351" i="25"/>
  <c r="A352" i="25"/>
  <c r="A353" i="25"/>
  <c r="A354" i="25"/>
  <c r="A355" i="25"/>
  <c r="A356" i="25"/>
  <c r="A357" i="25"/>
  <c r="A358" i="25"/>
  <c r="A359" i="25"/>
  <c r="A360" i="25"/>
  <c r="A361" i="25"/>
  <c r="A362" i="25"/>
  <c r="A363" i="25"/>
  <c r="A364" i="25"/>
  <c r="A365" i="25"/>
  <c r="A366" i="25"/>
  <c r="A367" i="25"/>
  <c r="A368" i="25"/>
  <c r="A369" i="25"/>
  <c r="A370" i="25"/>
  <c r="A371" i="25"/>
  <c r="A372" i="25"/>
  <c r="A373" i="25"/>
  <c r="A247" i="25"/>
  <c r="E374" i="25"/>
  <c r="A245" i="25"/>
  <c r="A244" i="25"/>
  <c r="A243" i="25"/>
  <c r="A242" i="25"/>
  <c r="A241" i="25"/>
  <c r="A240" i="25"/>
  <c r="A239" i="25"/>
  <c r="A238" i="25"/>
  <c r="A237" i="25"/>
  <c r="A236" i="25"/>
  <c r="A235" i="25"/>
  <c r="A234" i="25"/>
  <c r="A233" i="25"/>
  <c r="A232" i="25"/>
  <c r="A231" i="25"/>
  <c r="A230" i="25"/>
  <c r="A229" i="25"/>
  <c r="A228" i="25"/>
  <c r="A227" i="25"/>
  <c r="A226" i="25"/>
  <c r="A225" i="25"/>
  <c r="A224" i="25"/>
  <c r="A223" i="25"/>
  <c r="A222" i="25"/>
  <c r="A221" i="25"/>
  <c r="A220" i="25"/>
  <c r="A219" i="25"/>
  <c r="A218" i="25"/>
  <c r="A217" i="25"/>
  <c r="A216" i="25"/>
  <c r="A215" i="25"/>
  <c r="A214" i="25"/>
  <c r="A213" i="25"/>
  <c r="A212" i="25"/>
  <c r="A211" i="25"/>
  <c r="A210" i="25"/>
  <c r="A209" i="25"/>
  <c r="A208" i="25"/>
  <c r="A207" i="25"/>
  <c r="A206" i="25"/>
  <c r="A205" i="25"/>
  <c r="A204" i="25"/>
  <c r="A203" i="25"/>
  <c r="A202" i="25"/>
  <c r="A201" i="25"/>
  <c r="A200" i="25"/>
  <c r="A199" i="25"/>
  <c r="A198" i="25"/>
  <c r="A197" i="25"/>
  <c r="A196" i="25"/>
  <c r="A195" i="25"/>
  <c r="A194" i="25"/>
  <c r="A193" i="25"/>
  <c r="A192" i="25"/>
  <c r="A191" i="25"/>
  <c r="A190" i="25"/>
  <c r="A189" i="25"/>
  <c r="A188" i="25"/>
  <c r="A187" i="25"/>
  <c r="A186" i="25"/>
  <c r="A185" i="25"/>
  <c r="A184" i="25"/>
  <c r="A183" i="25"/>
  <c r="A182" i="25"/>
  <c r="A181" i="25"/>
  <c r="A180" i="25"/>
  <c r="A179" i="25"/>
  <c r="A178" i="25"/>
  <c r="A177" i="25"/>
  <c r="A176" i="25"/>
  <c r="A175" i="25"/>
  <c r="A174" i="25"/>
  <c r="A173" i="25"/>
  <c r="A172" i="25"/>
  <c r="A171" i="25"/>
  <c r="A103" i="25"/>
  <c r="A104" i="25"/>
  <c r="A105" i="25"/>
  <c r="A106" i="25"/>
  <c r="A107" i="25"/>
  <c r="A110" i="25"/>
  <c r="A111" i="25"/>
  <c r="A112" i="25"/>
  <c r="A113" i="25"/>
  <c r="A114" i="25"/>
  <c r="A115" i="25"/>
  <c r="A97" i="25"/>
  <c r="A98" i="25"/>
  <c r="A99" i="25"/>
  <c r="A42" i="25"/>
  <c r="A43" i="25"/>
  <c r="A44" i="25"/>
  <c r="A45" i="25"/>
  <c r="A46" i="25"/>
  <c r="A47" i="25"/>
  <c r="A48" i="25"/>
  <c r="A49" i="25"/>
  <c r="A50" i="25"/>
  <c r="A51" i="25"/>
  <c r="A28" i="25"/>
  <c r="A25" i="25"/>
  <c r="A19" i="25"/>
  <c r="M28" i="2"/>
  <c r="N28" i="2"/>
  <c r="M29" i="2"/>
  <c r="N29" i="2"/>
  <c r="M30" i="2"/>
  <c r="N30" i="2"/>
  <c r="M31" i="2"/>
  <c r="N31" i="2"/>
  <c r="N27" i="2"/>
  <c r="M27" i="2"/>
  <c r="N25" i="2"/>
  <c r="N26" i="2" s="1"/>
  <c r="M25" i="2"/>
  <c r="N23" i="2"/>
  <c r="M23" i="2"/>
  <c r="M24" i="2" s="1"/>
  <c r="N21" i="2"/>
  <c r="N22" i="2" s="1"/>
  <c r="M21" i="2"/>
  <c r="M26" i="2"/>
  <c r="N24" i="2"/>
  <c r="M22" i="2"/>
  <c r="A35" i="6"/>
  <c r="A375" i="25"/>
  <c r="A374" i="25"/>
  <c r="E383" i="25"/>
  <c r="A384" i="25"/>
  <c r="A383" i="25"/>
  <c r="O4" i="25"/>
  <c r="M8" i="25"/>
  <c r="M7" i="25"/>
  <c r="M6" i="25"/>
  <c r="M5" i="25"/>
  <c r="M4" i="25"/>
  <c r="A759" i="25"/>
  <c r="A760" i="25"/>
  <c r="A761" i="25"/>
  <c r="A762" i="25"/>
  <c r="A763" i="25"/>
  <c r="A764" i="25"/>
  <c r="A765" i="25"/>
  <c r="A766" i="25"/>
  <c r="A767" i="25"/>
  <c r="A768" i="25"/>
  <c r="A769" i="25"/>
  <c r="A770" i="25"/>
  <c r="A771" i="25"/>
  <c r="A772" i="25"/>
  <c r="A773" i="25"/>
  <c r="A774" i="25"/>
  <c r="A775" i="25"/>
  <c r="A776" i="25"/>
  <c r="A758" i="25"/>
  <c r="A757" i="25"/>
  <c r="A527" i="25"/>
  <c r="A528" i="25"/>
  <c r="A529" i="25"/>
  <c r="A530" i="25"/>
  <c r="A531" i="25"/>
  <c r="A532" i="25"/>
  <c r="A533" i="25"/>
  <c r="A534" i="25"/>
  <c r="A535" i="25"/>
  <c r="A536" i="25"/>
  <c r="A537" i="25"/>
  <c r="A538" i="25"/>
  <c r="A539" i="25"/>
  <c r="A540" i="25"/>
  <c r="A541" i="25"/>
  <c r="A542" i="25"/>
  <c r="A543" i="25"/>
  <c r="A544" i="25"/>
  <c r="A545" i="25"/>
  <c r="A546" i="25"/>
  <c r="A547" i="25"/>
  <c r="A548" i="25"/>
  <c r="A549" i="25"/>
  <c r="A550" i="25"/>
  <c r="A551" i="25"/>
  <c r="A552" i="25"/>
  <c r="A553" i="25"/>
  <c r="A554" i="25"/>
  <c r="A555" i="25"/>
  <c r="A556" i="25"/>
  <c r="A557" i="25"/>
  <c r="A558" i="25"/>
  <c r="A559" i="25"/>
  <c r="A560" i="25"/>
  <c r="A561" i="25"/>
  <c r="A562" i="25"/>
  <c r="A563" i="25"/>
  <c r="A564" i="25"/>
  <c r="A565" i="25"/>
  <c r="A566" i="25"/>
  <c r="A567" i="25"/>
  <c r="A568" i="25"/>
  <c r="A569" i="25"/>
  <c r="A570" i="25"/>
  <c r="A571" i="25"/>
  <c r="A572" i="25"/>
  <c r="A573" i="25"/>
  <c r="A574" i="25"/>
  <c r="A575" i="25"/>
  <c r="A576" i="25"/>
  <c r="A577" i="25"/>
  <c r="A578" i="25"/>
  <c r="A579" i="25"/>
  <c r="A580" i="25"/>
  <c r="A581" i="25"/>
  <c r="A582" i="25"/>
  <c r="A583" i="25"/>
  <c r="A584" i="25"/>
  <c r="A585" i="25"/>
  <c r="A586" i="25"/>
  <c r="A587" i="25"/>
  <c r="A588" i="25"/>
  <c r="A589" i="25"/>
  <c r="A590" i="25"/>
  <c r="A591" i="25"/>
  <c r="A592" i="25"/>
  <c r="A593" i="25"/>
  <c r="A594" i="25"/>
  <c r="A595" i="25"/>
  <c r="A596" i="25"/>
  <c r="A597" i="25"/>
  <c r="A598" i="25"/>
  <c r="A526" i="25"/>
  <c r="A454" i="25"/>
  <c r="A455" i="25"/>
  <c r="A456" i="25"/>
  <c r="A457" i="25"/>
  <c r="A458" i="25"/>
  <c r="A459" i="25"/>
  <c r="A460" i="25"/>
  <c r="A453" i="25"/>
  <c r="A447" i="25"/>
  <c r="A448" i="25"/>
  <c r="A449" i="25"/>
  <c r="A450" i="25"/>
  <c r="A451" i="25"/>
  <c r="A446" i="25"/>
  <c r="A411" i="25"/>
  <c r="A412" i="25"/>
  <c r="A413" i="25"/>
  <c r="A414" i="25"/>
  <c r="A415" i="25"/>
  <c r="A416" i="25"/>
  <c r="A417" i="25"/>
  <c r="A418" i="25"/>
  <c r="A419" i="25"/>
  <c r="A420" i="25"/>
  <c r="A421" i="25"/>
  <c r="A422" i="25"/>
  <c r="A423" i="25"/>
  <c r="A424" i="25"/>
  <c r="A425" i="25"/>
  <c r="A426" i="25"/>
  <c r="A427" i="25"/>
  <c r="A428" i="25"/>
  <c r="A429" i="25"/>
  <c r="A430" i="25"/>
  <c r="A410" i="25"/>
  <c r="A388" i="25"/>
  <c r="A378" i="25"/>
  <c r="A377" i="25"/>
  <c r="E525" i="25"/>
  <c r="A525" i="25"/>
  <c r="A452" i="25"/>
  <c r="E445" i="25"/>
  <c r="A445" i="25"/>
  <c r="A409" i="25"/>
  <c r="A387" i="25"/>
  <c r="E376" i="25"/>
  <c r="A376" i="25"/>
  <c r="A246" i="25"/>
  <c r="A153" i="25"/>
  <c r="A154" i="25"/>
  <c r="A155" i="25"/>
  <c r="A156" i="25"/>
  <c r="A157" i="25"/>
  <c r="A158" i="25"/>
  <c r="A159" i="25"/>
  <c r="A160" i="25"/>
  <c r="A161" i="25"/>
  <c r="A162" i="25"/>
  <c r="A163" i="25"/>
  <c r="A164" i="25"/>
  <c r="A165" i="25"/>
  <c r="A166" i="25"/>
  <c r="A167" i="25"/>
  <c r="A168" i="25"/>
  <c r="A169" i="25"/>
  <c r="A170" i="25"/>
  <c r="A132" i="25"/>
  <c r="A133" i="25"/>
  <c r="A134" i="25"/>
  <c r="A135" i="25"/>
  <c r="A136" i="25"/>
  <c r="A137" i="25"/>
  <c r="A138" i="25"/>
  <c r="A139" i="25"/>
  <c r="A140" i="25"/>
  <c r="A141" i="25"/>
  <c r="A142" i="25"/>
  <c r="A143" i="25"/>
  <c r="A144" i="25"/>
  <c r="A145" i="25"/>
  <c r="A146" i="25"/>
  <c r="A147" i="25"/>
  <c r="A148" i="25"/>
  <c r="A149" i="25"/>
  <c r="A150" i="25"/>
  <c r="A151" i="25"/>
  <c r="A152" i="25"/>
  <c r="A96" i="25"/>
  <c r="A100" i="25"/>
  <c r="A101" i="25"/>
  <c r="A102" i="25"/>
  <c r="A116" i="25"/>
  <c r="A117" i="25"/>
  <c r="A118" i="25"/>
  <c r="A119" i="25"/>
  <c r="A120" i="25"/>
  <c r="A121" i="25"/>
  <c r="A122" i="25"/>
  <c r="A123" i="25"/>
  <c r="A124" i="25"/>
  <c r="A125" i="25"/>
  <c r="A126" i="25"/>
  <c r="A127" i="25"/>
  <c r="A128" i="25"/>
  <c r="A129" i="25"/>
  <c r="A130" i="25"/>
  <c r="A131" i="25"/>
  <c r="A67" i="25"/>
  <c r="A68" i="25"/>
  <c r="A69" i="25"/>
  <c r="A70" i="25"/>
  <c r="A71" i="25"/>
  <c r="A72" i="25"/>
  <c r="A73" i="25"/>
  <c r="A74" i="25"/>
  <c r="A75" i="25"/>
  <c r="A76" i="25"/>
  <c r="A77" i="25"/>
  <c r="A78" i="25"/>
  <c r="A79" i="25"/>
  <c r="A80" i="25"/>
  <c r="A81" i="25"/>
  <c r="A82" i="25"/>
  <c r="A83" i="25"/>
  <c r="A84" i="25"/>
  <c r="A85" i="25"/>
  <c r="A86" i="25"/>
  <c r="A87" i="25"/>
  <c r="A88" i="25"/>
  <c r="A89" i="25"/>
  <c r="A90" i="25"/>
  <c r="A91" i="25"/>
  <c r="A92" i="25"/>
  <c r="A93" i="25"/>
  <c r="A94" i="25"/>
  <c r="A95" i="25"/>
  <c r="A33" i="25"/>
  <c r="A34" i="25"/>
  <c r="A35" i="25"/>
  <c r="A36" i="25"/>
  <c r="A37" i="25"/>
  <c r="A38" i="25"/>
  <c r="A39" i="25"/>
  <c r="A40" i="25"/>
  <c r="A41" i="25"/>
  <c r="A52" i="25"/>
  <c r="A53" i="25"/>
  <c r="A54" i="25"/>
  <c r="A55" i="25"/>
  <c r="A56" i="25"/>
  <c r="A57" i="25"/>
  <c r="A58" i="25"/>
  <c r="A59" i="25"/>
  <c r="A60" i="25"/>
  <c r="A61" i="25"/>
  <c r="A62" i="25"/>
  <c r="A63" i="25"/>
  <c r="A64" i="25"/>
  <c r="A65" i="25"/>
  <c r="A66" i="25"/>
  <c r="A30" i="25"/>
  <c r="A32" i="25"/>
  <c r="A31" i="25"/>
  <c r="A29" i="25"/>
  <c r="A27" i="25"/>
  <c r="A26" i="25"/>
  <c r="E18" i="25"/>
  <c r="A18" i="25"/>
  <c r="A3" i="25"/>
  <c r="A4" i="25"/>
  <c r="A5" i="25"/>
  <c r="A6" i="25"/>
  <c r="A7" i="25"/>
  <c r="A8" i="25"/>
  <c r="A9" i="25"/>
  <c r="A10" i="25"/>
  <c r="A11" i="25"/>
  <c r="A12" i="25"/>
  <c r="A13" i="25"/>
  <c r="A14" i="25"/>
  <c r="A15" i="25"/>
  <c r="A16" i="25"/>
  <c r="A17" i="25"/>
  <c r="A20" i="25"/>
  <c r="A21" i="25"/>
  <c r="A22" i="25"/>
  <c r="A23" i="25"/>
  <c r="A24" i="25"/>
  <c r="AQ20" i="20"/>
  <c r="H3" i="25" l="1"/>
  <c r="E3" i="25" s="1"/>
  <c r="E9" i="25"/>
</calcChain>
</file>

<file path=xl/comments1.xml><?xml version="1.0" encoding="utf-8"?>
<comments xmlns="http://schemas.openxmlformats.org/spreadsheetml/2006/main">
  <authors>
    <author>Alexander</author>
  </authors>
  <commentList>
    <comment ref="S34" authorId="0">
      <text>
        <r>
          <rPr>
            <b/>
            <sz val="8"/>
            <color indexed="81"/>
            <rFont val="Tahoma"/>
            <charset val="204"/>
          </rPr>
          <t>Формат ввода даты
ДД.ММ.ГГГГ где
ДД- день
ММ - месяц
ГГГГ - год (год указывается полностью)</t>
        </r>
      </text>
    </comment>
  </commentList>
</comments>
</file>

<file path=xl/sharedStrings.xml><?xml version="1.0" encoding="utf-8"?>
<sst xmlns="http://schemas.openxmlformats.org/spreadsheetml/2006/main" count="1722" uniqueCount="1571">
  <si>
    <t>Численность обучающихся на дому по индивидуальным учебным планам (из суммы строк 20 и 22) (чел)</t>
  </si>
  <si>
    <t>Численность детей-инвалидов (без обучающихся в специальных (коррекционных) классах, организованных при общеобразовательном учреждении) (чел)</t>
  </si>
  <si>
    <t>2007 г.</t>
  </si>
  <si>
    <t>1989 г. и ранее</t>
  </si>
  <si>
    <t xml:space="preserve">   в том числе попечительский совет (да-1, нет-0)</t>
  </si>
  <si>
    <t>Имеется ли в учреждении, реализующем программы общего образования, орган общественного самоуправления (да-1, нет-0)</t>
  </si>
  <si>
    <t>Раздел 3 строка 04 графа 4 &lt;= Раздел 4 строка 15 сумма граф (8+10+12+14+16+18+20+22)</t>
  </si>
  <si>
    <t>Раздел 4 графа 09 строка 10 количество учащихся не соответствует количеству классов Раздел 4 графа 08 строка 10</t>
  </si>
  <si>
    <t>Раздел 4 графа 09 строка 11 количество учащихся не соответствует количеству классов Раздел 4 графа 08 строка 11</t>
  </si>
  <si>
    <t>Раздел 4 графа 09 строка 12 количество учащихся не соответствует количеству классов Раздел 4 графа 08 строка 12</t>
  </si>
  <si>
    <t xml:space="preserve">Муниципальное  бюджетное общеобразовательное  учреждение Средняя общеобразовательная школа №125 Орджоникидзевского района городского округа город Уфа Республики Башкортостан </t>
  </si>
  <si>
    <t>450901,Республика Башкортостан, г.Уфа, Орджоникидзевский район п.Новые Черкассы , ул.Рионерская,18</t>
  </si>
  <si>
    <t>48898826</t>
  </si>
  <si>
    <t>зам.дир.по УВР</t>
  </si>
  <si>
    <t>89174522548, 279-20-05</t>
  </si>
  <si>
    <t>Сиргажина Лидия Алифьяновна</t>
  </si>
  <si>
    <t>Приказ Росстата:
Об утверждении формы
от  27.08.2012 № 466
О внесении изменений
(при наличии)
от  __________ № ___
от  __________ № ___</t>
  </si>
  <si>
    <t>Раздел 4 строка 15 графа 11 = Раздел 4 сумма строк  01 + 02 + 03 + 04 + 05 + 06 + 07 + 08 + 09 + 10 + 11 + 12 + 13 + 14 графа 11</t>
  </si>
  <si>
    <t>Раздел 4 строка 15 графа 12 = Раздел 4 сумма строк  01 + 02 + 03 + 04 + 05 + 06 + 07 + 08 + 09 + 10 + 11 + 12 + 13 + 14 графа 12</t>
  </si>
  <si>
    <t>Раздел 4 строка 15 графа 13 = Раздел 4 сумма строк  01 + 02 + 03 + 04 + 05 + 06 + 07 + 08 + 09 + 10 + 11 + 12 + 13 + 14 графа 13</t>
  </si>
  <si>
    <t>Раздел 4 строка 15 графа 14 = Раздел 4 сумма строк  01 + 02 + 03 + 04 + 05 + 06 + 07 + 08 + 09 + 10 + 11 + 12 + 13 + 14 графа 14</t>
  </si>
  <si>
    <t>Раздел 4 строка 15 графа 15 = Раздел 4 сумма строк  01 + 02 + 03 + 04 + 05 + 06 + 07 + 08 + 09 + 10 + 11 + 12 + 13 + 14 графа 15</t>
  </si>
  <si>
    <t>Выпуск обучающихся (из раздела 2 строки 30)</t>
  </si>
  <si>
    <t>Раздел 4 графа 11 строка 01 количество учащихся не соответствует количеству классов Раздел 4 графа 10 строка 01</t>
  </si>
  <si>
    <t>Раздел 4 графа 11 строка 02 количество учащихся не соответствует количеству классов Раздел 4 графа 10 строка 02</t>
  </si>
  <si>
    <t>Раздел 4 графа 3 сумма строк (20+22) &lt;= Раздел 4 строка 15 сумма граф (4+9+11+13+15+17+19+21+23)</t>
  </si>
  <si>
    <t>Раздел 4 графа 11 строка 06 количество учащихся не соответствует количеству классов Раздел 4 графа 10 строка 06</t>
  </si>
  <si>
    <t>Раздел 4 графа 11 строка 07 количество учащихся не соответствует количеству классов Раздел 4 графа 10 строка 07</t>
  </si>
  <si>
    <t>Раздел 4 графа 11 строка 08 количество учащихся не соответствует количеству классов Раздел 4 графа 10 строка 08</t>
  </si>
  <si>
    <t>Раздел 4 графа 11 строка 09 количество учащихся не соответствует количеству классов Раздел 4 графа 10 строка 09</t>
  </si>
  <si>
    <t>Раздел 5 строка 21 графа 3 &lt;= Раздел 4 строка  15 сумма граф (9+11+13+15+17+19+21+23)</t>
  </si>
  <si>
    <t>Раздел 12 строка 02 графа 3 &lt;= Раздел 4 строка  15 сумма граф (4+9+11+13+15+17+19+21+23)</t>
  </si>
  <si>
    <t>Раздел 13 строка 18 графа 3 &lt;= Раздел 4 строка 15 сумма граф (4+9+11+13+15+17+19+21+23)</t>
  </si>
  <si>
    <t>Раздел 19 строка 01 графа 6 = Раздел 2 строка  30 графа 3</t>
  </si>
  <si>
    <t>Раздел 19 строка 01 графа 3 = Раздел 20 строка  15 графа 13</t>
  </si>
  <si>
    <t>Раздел 19 строка 01 графа 3 &lt;= Раздел 20 строка 15 графа 3</t>
  </si>
  <si>
    <t>Раздел 19 строка 01 графа 4 &lt;= Раздел 20 строка 15 графа 3</t>
  </si>
  <si>
    <t>Раздел 19 строка 01 графа 5 &lt;= Раздел 20 строка 15 графа 3</t>
  </si>
  <si>
    <t>Раздел 22 строка 01 графа 3 &lt;= Раздел 4 строка 20 графа 3</t>
  </si>
  <si>
    <t>Раздел 22 строка 02 графа 3 &lt;= Раздел 4 строка 21 графа 3</t>
  </si>
  <si>
    <t>Раздел 22 строка 03 графа 3 &lt;= Раздел 4 строка 22 графа 3</t>
  </si>
  <si>
    <t>Раздел 22 строка 04 графа 3 &lt;= Раздел 4 строка 23 графа 3</t>
  </si>
  <si>
    <t>Раздел 22 строка 05 графа 3 &lt;= Раздел 4 строка 24 графа 3</t>
  </si>
  <si>
    <t>Раздел 22 строка 06 графа 3 &lt;= Раздел 4 строка 25 графа 3</t>
  </si>
  <si>
    <t>Раздел 20 графа 3 = Раздел 4 сумма граф (9+11+13+15+17+19+21+23) по строке 01</t>
  </si>
  <si>
    <t>Раздел 20 графа 3 = Раздел 4 сумма граф (9+11+13+15+17+19+21+23) по строке 02</t>
  </si>
  <si>
    <t>Раздел 20 графа 3 = Раздел 4 сумма граф (9+11+13+15+17+19+21+23) по строке 03</t>
  </si>
  <si>
    <t>Раздел 20 графа 3 = Раздел 4 сумма граф (9+11+13+15+17+19+21+23) по строке 04</t>
  </si>
  <si>
    <t>Раздел 20 графа 3 = Раздел 4 сумма граф (9+11+13+15+17+19+21+23) по строке 05</t>
  </si>
  <si>
    <t>Раздел 20 графа 3 = Раздел 4 сумма граф (9+11+13+15+17+19+21+23) по строке 06</t>
  </si>
  <si>
    <t>Раздел 20 графа 3 = Раздел 4 сумма граф (9+11+13+15+17+19+21+23) по строке 07</t>
  </si>
  <si>
    <t>Раздел 20 графа 3 = Раздел 4 сумма граф (9+11+13+15+17+19+21+23) по строке 08</t>
  </si>
  <si>
    <t>Раздел 20 графа 3 = Раздел 4 сумма граф (9+11+13+15+17+19+21+23) по строке 09</t>
  </si>
  <si>
    <t>Раздел 20 графа 3 = Раздел 4 сумма граф (9+11+13+15+17+19+21+23) по строке 10</t>
  </si>
  <si>
    <t>Раздел 20 графа 3 = Раздел 4 сумма граф (9+11+13+15+17+19+21+23) по строке 11</t>
  </si>
  <si>
    <t>Раздел 20 графа 3 = Раздел 4 сумма граф (9+11+13+15+17+19+21+23) по строке 12</t>
  </si>
  <si>
    <t>Раздел 20 графа 3 = Раздел 4 сумма граф (9+11+13+15+17+19+21+23) по строке 13</t>
  </si>
  <si>
    <t>Раздел 20 графа 3 = Раздел 4 сумма граф (9+11+13+15+17+19+21+23) по строке 14</t>
  </si>
  <si>
    <t>Раздел 20 графа 3 = Раздел 4 сумма граф (9+11+13+15+17+19+21+23) по строке 15</t>
  </si>
  <si>
    <t>Раздел 4 строка 21 графа 3 &lt;= Раздел 4 строка 20 графа 3</t>
  </si>
  <si>
    <t>Раздел 4 строка 23 графа 3 &lt;= Раздел 4 строка 22 графа 3</t>
  </si>
  <si>
    <t>Раздел 4 строка 25 графа 3 &lt;= Раздел 4 строка 24 графа 3</t>
  </si>
  <si>
    <t>Раздел 4 графа 15 строка 13 количество учащихся не соответствует количеству классов Раздел 4 графа 14 строка 15</t>
  </si>
  <si>
    <t>Раздел 4 графа 15 строка 14 количество учащихся не соответствует количеству классов Раздел 4 графа 14 строка 14</t>
  </si>
  <si>
    <t>Раздел 4 графа 15 строка 15 количество учащихся не соответствует количеству классов Раздел 4 графа 14 строка 15</t>
  </si>
  <si>
    <t>Раздел 4 графа 15 строка 01 количество учащихся не соответствует количеству классов Раздел 4 графа 14 строка 01</t>
  </si>
  <si>
    <t>Раздел 4 графа 15 строка 02 количество учащихся не соответствует количеству классов Раздел 4 графа 14 строка 02</t>
  </si>
  <si>
    <t>Раздел 4 графа 15 строка 03 количество учащихся не соответствует количеству классов Раздел 4 графа 14 строка 03</t>
  </si>
  <si>
    <t>Раздел 4 графа 15 строка 04 количество учащихся не соответствует количеству классов Раздел 4 графа 14 строка 04</t>
  </si>
  <si>
    <t>Раздел 4 графа 15 строка 05 количество учащихся не соответствует количеству классов Раздел 4 графа 14 строка 05</t>
  </si>
  <si>
    <t>Раздел 4 графа 15 строка 06 количество учащихся не соответствует количеству классов Раздел 4 графа 14 строка 06</t>
  </si>
  <si>
    <t>Раздел 4 графа 15 строка 07 количество учащихся не соответствует количеству классов Раздел 4 графа 14 строка 07</t>
  </si>
  <si>
    <t>Раздел 4 графа 15 строка 08 количество учащихся не соответствует количеству классов Раздел 4 графа 14 строка 08</t>
  </si>
  <si>
    <t>Раздел 4 графа 15 строка 09 количество учащихся не соответствует количеству классов Раздел 4 графа 14 строка 09</t>
  </si>
  <si>
    <t>Раздел 4 графа 15 строка 10 количество учащихся не соответствует количеству классов Раздел 4 графа 14 строка 10</t>
  </si>
  <si>
    <t>Раздел 4 графа 15 строка 11 количество учащихся не соответствует количеству классов Раздел 4 графа 14 строка 11</t>
  </si>
  <si>
    <t>Раздел 4 графа 15 строка 12 количество учащихся не соответствует количеству классов Раздел 4 графа 14 строка 12</t>
  </si>
  <si>
    <t>Раздел 4 графа 17 строка 15 количество учащихся не соответствует количеству классов Раздел 4 графа 16 строка 15</t>
  </si>
  <si>
    <t>Раздел 4 графа 17 строка 01 количество учащихся не соответствует количеству классов Раздел 4 графа 16 строка 01</t>
  </si>
  <si>
    <t>Раздел 4 графа 17 строка 02 количество учащихся не соответствует количеству классов Раздел 4 графа 16 строка 02</t>
  </si>
  <si>
    <t>Раздел 4 графа 17 строка 03 количество учащихся не соответствует количеству классов Раздел 4 графа 16 строка 03</t>
  </si>
  <si>
    <t>Раздел 4 графа 17 строка 04 количество учащихся не соответствует количеству классов Раздел 4 графа 16 строка 04</t>
  </si>
  <si>
    <t>Раздел 4 графа 17 строка 05 количество учащихся не соответствует количеству классов Раздел 4 графа 16 строка 05</t>
  </si>
  <si>
    <t>Раздел 4 графа 17 строка 06 количество учащихся не соответствует количеству классов Раздел 4 графа 16 строка 06</t>
  </si>
  <si>
    <t>Раздел 4 графа 17 строка 07 количество учащихся не соответствует количеству классов Раздел 4 графа 16 строка 07</t>
  </si>
  <si>
    <t>Раздел 4 графа 17 строка 08 количество учащихся не соответствует количеству классов Раздел 4 графа 16 строка 08</t>
  </si>
  <si>
    <t>Раздел 4 графа 17 строка 09 количество учащихся не соответствует количеству классов Раздел 4 графа 16 строка 09</t>
  </si>
  <si>
    <t>Раздел 4 графа 17 строка 10 количество учащихся не соответствует количеству классов Раздел 4 графа 16 строка 10</t>
  </si>
  <si>
    <t>Раздел 4 графа 17 строка 11 количество учащихся не соответствует количеству классов Раздел 4 графа 16 строка 11</t>
  </si>
  <si>
    <t>Раздел 4 графа 17 строка 12 количество учащихся не соответствует количеству классов Раздел 4 графа 16 строка 12</t>
  </si>
  <si>
    <t>Раздел 4 графа 17 строка 13 количество учащихся не соответствует количеству классов Раздел 4 графа 16 строка 15</t>
  </si>
  <si>
    <t>Раздел 4 графа 17 строка 14 количество учащихся не соответствует количеству классов Раздел 4 графа 16 строка 14</t>
  </si>
  <si>
    <t>Раздел 4 графа 19 строка 15 количество учащихся не соответствует количеству классов Раздел 4 графа 18 строка 15</t>
  </si>
  <si>
    <t>Раздел 4 графа 19 строка 01 количество учащихся не соответствует количеству классов Раздел 4 графа 18 строка 01</t>
  </si>
  <si>
    <t>Раздел 4 графа 19 строка 02 количество учащихся не соответствует количеству классов Раздел 4 графа 18 строка 02</t>
  </si>
  <si>
    <t>Раздел 4 графа 19 строка 03 количество учащихся не соответствует количеству классов Раздел 4 графа 18 строка 03</t>
  </si>
  <si>
    <t>Раздел 4 графа 19 строка 04 количество учащихся не соответствует количеству классов Раздел 4 графа 18 строка 04</t>
  </si>
  <si>
    <t>Раздел 4 графа 19 строка 05 количество учащихся не соответствует количеству классов Раздел 4 графа 18 строка 05</t>
  </si>
  <si>
    <t>Раздел 4 графа 19 строка 06 количество учащихся не соответствует количеству классов Раздел 4 графа 18 строка 06</t>
  </si>
  <si>
    <t>Раздел 4 графа 19 строка 07 количество учащихся не соответствует количеству классов Раздел 4 графа 18 строка 07</t>
  </si>
  <si>
    <t>Раздел 4 графа 19 строка 08 количество учащихся не соответствует количеству классов Раздел 4 графа 18 строка 08</t>
  </si>
  <si>
    <t>Раздел 4 графа 19 строка 09 количество учащихся не соответствует количеству классов Раздел 4 графа 18 строка 09</t>
  </si>
  <si>
    <t>Раздел 4 графа 19 строка 10 количество учащихся не соответствует количеству классов Раздел 4 графа 18 строка 10</t>
  </si>
  <si>
    <t>Раздел 4 графа 19 строка 11 количество учащихся не соответствует количеству классов Раздел 4 графа 18 строка 11</t>
  </si>
  <si>
    <t>Раздел 4 графа 19 строка 12 количество учащихся не соответствует количеству классов Раздел 4 графа 18 строка 12</t>
  </si>
  <si>
    <t>Раздел 4 графа 19 строка 13 количество учащихся не соответствует количеству классов Раздел 4 графа 18 строка 15</t>
  </si>
  <si>
    <t>Раздел 4 графа 19 строка 14 количество учащихся не соответствует количеству классов Раздел 4 графа 18 строка 14</t>
  </si>
  <si>
    <t>Раздел 4 графа 21 строка 15 количество учащихся не соответствует количеству классов Раздел 4 графа 20 строка 15</t>
  </si>
  <si>
    <t>Раздел 4 графа 21 строка 01 количество учащихся не соответствует количеству классов Раздел 4 графа 20 строка 01</t>
  </si>
  <si>
    <t>Раздел 4 графа 21 строка 02 количество учащихся не соответствует количеству классов Раздел 4 графа 20 строка 02</t>
  </si>
  <si>
    <t>Раздел 4 графа 21 строка 03 количество учащихся не соответствует количеству классов Раздел 4 графа 20 строка 03</t>
  </si>
  <si>
    <t>Раздел 4 графа 21 строка 04 количество учащихся не соответствует количеству классов Раздел 4 графа 20 строка 04</t>
  </si>
  <si>
    <t>Раздел 4 графа 21 строка 05 количество учащихся не соответствует количеству классов Раздел 4 графа 20 строка 05</t>
  </si>
  <si>
    <t>Раздел 4 графа 21 строка 06 количество учащихся не соответствует количеству классов Раздел 4 графа 20 строка 06</t>
  </si>
  <si>
    <t>Раздел 4 графа 21 строка 07 количество учащихся не соответствует количеству классов Раздел 4 графа 20 строка 07</t>
  </si>
  <si>
    <t>Раздел 4 графа 21 строка 08 количество учащихся не соответствует количеству классов Раздел 4 графа 20 строка 08</t>
  </si>
  <si>
    <t>Раздел 4 графа 21 строка 09 количество учащихся не соответствует количеству классов Раздел 4 графа 20 строка 09</t>
  </si>
  <si>
    <t>Раздел 4 графа 21 строка 10 количество учащихся не соответствует количеству классов Раздел 4 графа 20 строка 10</t>
  </si>
  <si>
    <t>Раздел 4 графа 21 строка 11 количество учащихся не соответствует количеству классов Раздел 4 графа 20 строка 11</t>
  </si>
  <si>
    <t>Раздел 4 графа 21 строка 12 количество учащихся не соответствует количеству классов Раздел 4 графа 20 строка 12</t>
  </si>
  <si>
    <t>Раздел 4 графа 21 строка 13 количество учащихся не соответствует количеству классов Раздел 4 графа 20 строка 15</t>
  </si>
  <si>
    <t>Раздел 4 графа 21 строка 14 количество учащихся не соответствует количеству классов Раздел 4 графа 20 строка 14</t>
  </si>
  <si>
    <t>Раздел 4 графа 23 строка 15 количество учащихся не соответствует количеству классов Раздел 4 графа 22 строка 15</t>
  </si>
  <si>
    <t>Раздел 4 графа 23 строка 01 количество учащихся не соответствует количеству классов Раздел 4 графа 22 строка 01</t>
  </si>
  <si>
    <t>Раздел 4 графа 23 строка 02 количество учащихся не соответствует количеству классов Раздел 4 графа 22 строка 02</t>
  </si>
  <si>
    <t>Раздел 4 графа 23 строка 03 количество учащихся не соответствует количеству классов Раздел 4 графа 22 строка 03</t>
  </si>
  <si>
    <t>Раздел 4 графа 23 строка 04 количество учащихся не соответствует количеству классов Раздел 4 графа 22 строка 04</t>
  </si>
  <si>
    <t>Раздел 4 графа 23 строка 05 количество учащихся не соответствует количеству классов Раздел 4 графа 22 строка 05</t>
  </si>
  <si>
    <t>Раздел 4 графа 23 строка 06 количество учащихся не соответствует количеству классов Раздел 4 графа 22 строка 06</t>
  </si>
  <si>
    <t>Раздел 4 графа 23 строка 07 количество учащихся не соответствует количеству классов Раздел 4 графа 22 строка 07</t>
  </si>
  <si>
    <t>Раздел 4 графа 23 строка 08 количество учащихся не соответствует количеству классов Раздел 4 графа 22 строка 08</t>
  </si>
  <si>
    <t>Раздел 4 графа 23 строка 09 количество учащихся не соответствует количеству классов Раздел 4 графа 22 строка 09</t>
  </si>
  <si>
    <t>Раздел 4 графа 23 строка 10 количество учащихся не соответствует количеству классов Раздел 4 графа 22 строка 10</t>
  </si>
  <si>
    <t>Раздел 4 графа 23 строка 11 количество учащихся не соответствует количеству классов Раздел 4 графа 22 строка 11</t>
  </si>
  <si>
    <t>Раздел 5 строка 12 графа 6 &lt;= Раздел 5 строка 12 графа 3</t>
  </si>
  <si>
    <t>Раздел 5 строка 13 графа 6 &lt;= Раздел 5 строка 13 графа 3</t>
  </si>
  <si>
    <t>Раздел 5 строка 14 графа 6 &lt;= Раздел 5 строка 14 графа 3</t>
  </si>
  <si>
    <t>Раздел 5 строка 15 графа 6 &lt;= Раздел 5 строка 15 графа 3</t>
  </si>
  <si>
    <t>Раздел 5 строка 16 графа 6 &lt;= Раздел 5 строка 16 графа 3</t>
  </si>
  <si>
    <t>Раздел 5 строка 17 графа 6 &lt;= Раздел 5 строка 17 графа 3</t>
  </si>
  <si>
    <t>Раздел 5 строка 18 графа 6 &lt;= Раздел 5 строка 18 графа 3</t>
  </si>
  <si>
    <t>Раздел 5 строка 19 графа 6 &lt;= Раздел 5 строка 19 графа 3</t>
  </si>
  <si>
    <t>Раздел 5 строка 20 графа 6 &lt;= Раздел 5 строка 20 графа 3</t>
  </si>
  <si>
    <t>Раздел 5 строка 01 графа 7 &lt;= Раздел 5 строка 01 графа 3</t>
  </si>
  <si>
    <t>Раздел 5 строка 02 графа 7 &lt;= Раздел 5 строка 02 графа 3</t>
  </si>
  <si>
    <t>Раздел 5 строка 03 графа 7 &lt;= Раздел 5 строка 03 графа 3</t>
  </si>
  <si>
    <t>Раздел 5 строка 04 графа 7 &lt;= Раздел 5 строка 04 графа 3</t>
  </si>
  <si>
    <t>Раздел 5 строка 05 графа 7 &lt;= Раздел 5 строка 05 графа 3</t>
  </si>
  <si>
    <t>Раздел 5 строка 06 графа 7 &lt;= Раздел 5 строка 06 графа 3</t>
  </si>
  <si>
    <t>Раздел 5 строка 07 графа 7 &lt;= Раздел 5 строка 07 графа 3</t>
  </si>
  <si>
    <t>Раздел 5 строка 08 графа 7 &lt;= Раздел 5 строка 08 графа 3</t>
  </si>
  <si>
    <t>Раздел 5 строка 09 графа 7 &lt;= Раздел 5 строка 09 графа 3</t>
  </si>
  <si>
    <t>Раздел 5 строка 10 графа 7 &lt;= Раздел 5 строка 10 графа 3</t>
  </si>
  <si>
    <t>Раздел 5 строка 11 графа 7 &lt;= Раздел 5 строка 11 графа 3</t>
  </si>
  <si>
    <t>Раздел 5 строка 12 графа 7 &lt;= Раздел 5 строка 12 графа 3</t>
  </si>
  <si>
    <t>Раздел 5 строка 13 графа 7 &lt;= Раздел 5 строка 13 графа 3</t>
  </si>
  <si>
    <t>Раздел 5 строка 14 графа 7 &lt;= Раздел 5 строка 14 графа 3</t>
  </si>
  <si>
    <t>Раздел 5 строка 15 графа 7 &lt;= Раздел 5 строка 15 графа 3</t>
  </si>
  <si>
    <t>Раздел 5 строка 16 графа 7 &lt;= Раздел 5 строка 16 графа 3</t>
  </si>
  <si>
    <t>Раздел 5 строка 17 графа 7 &lt;= Раздел 5 строка 17 графа 3</t>
  </si>
  <si>
    <t>Раздел 5 строка 18 графа 7 &lt;= Раздел 5 строка 18 графа 3</t>
  </si>
  <si>
    <t>Раздел 5 строка 19 графа 7 &lt;= Раздел 5 строка 19 графа 3</t>
  </si>
  <si>
    <t>Раздел 5 строка 20 графа 7 &lt;= Раздел 5 строка 20 графа 3</t>
  </si>
  <si>
    <t>Раздел 5 строка 07 графа 8 &lt;= Раздел 5 строка 07 графа 3</t>
  </si>
  <si>
    <t>Раздел 5 строка 08 графа 8 &lt;= Раздел 5 строка 08 графа 3</t>
  </si>
  <si>
    <t>Раздел 5 строка 09 графа 8 &lt;= Раздел 5 строка 09 графа 3</t>
  </si>
  <si>
    <t>Раздел 5 строка 10 графа 8 &lt;= Раздел 5 строка 10 графа 3</t>
  </si>
  <si>
    <t>Раздел 5 строка 11 графа 8 &lt;= Раздел 5 строка 11 графа 3</t>
  </si>
  <si>
    <t>Раздел 5 строка 12 графа 8 &lt;= Раздел 5 строка 12 графа 3</t>
  </si>
  <si>
    <t>Раздел 5 строка 13 графа 8 &lt;= Раздел 5 строка 13 графа 3</t>
  </si>
  <si>
    <t>Раздел 5 строка 14 графа 8 &lt;= Раздел 5 строка 14 графа 3</t>
  </si>
  <si>
    <t>Раздел 5 строка 15 графа 8 &lt;= Раздел 5 строка 15 графа 3</t>
  </si>
  <si>
    <t>Раздел 5 строка 16 графа 8 &lt;= Раздел 5 строка 16 графа 3</t>
  </si>
  <si>
    <t>Раздел 5 строка 17 графа 8 &lt;= Раздел 5 строка 17 графа 3</t>
  </si>
  <si>
    <t>Раздел 5 строка 18 графа 8 &lt;= Раздел 5 строка 18 графа 3</t>
  </si>
  <si>
    <t>Раздел 5 строка 19 графа 8 &lt;= Раздел 5 строка 19 графа 3</t>
  </si>
  <si>
    <t>Раздел 5 строка 20 графа 8 &lt;= Раздел 5 строка 20 графа 3</t>
  </si>
  <si>
    <t>Раздел 5 строка 01 графа 8 &lt;= Раздел 5 строка 01 графа 3</t>
  </si>
  <si>
    <t>Раздел 5 строка 02 графа 8 &lt;= Раздел 5 строка 02 графа 3</t>
  </si>
  <si>
    <t>Раздел 5 строка 03 графа 8 &lt;= Раздел 5 строка 03 графа 3</t>
  </si>
  <si>
    <t>Раздел 5 строка 04 графа 8 &lt;= Раздел 5 строка 04 графа 3</t>
  </si>
  <si>
    <t>Раздел 5 строка 05 графа 8 &lt;= Раздел 5 строка 05 графа 3</t>
  </si>
  <si>
    <t>Раздел 5 строка 06 графа 8 &lt;= Раздел 5 строка 06 графа 3</t>
  </si>
  <si>
    <t>Раздел 5 строка 20 графа 9 &lt;= Раздел 5 строка 20 графа 8</t>
  </si>
  <si>
    <t>Раздел 5 строка 01 графа 9 &lt;= Раздел 5 строка 01 графа 8</t>
  </si>
  <si>
    <t>Раздел 5 строка 02 графа 9 &lt;= Раздел 5 строка 02 графа 8</t>
  </si>
  <si>
    <t>Раздел 5 строка 03 графа 9 &lt;= Раздел 5 строка 03 графа 8</t>
  </si>
  <si>
    <t>Раздел 5 строка 04 графа 9 &lt;= Раздел 5 строка 04 графа 8</t>
  </si>
  <si>
    <t>Раздел 5 строка 05 графа 9 &lt;= Раздел 5 строка 05 графа 8</t>
  </si>
  <si>
    <t>Раздел 5 строка 06 графа 9 &lt;= Раздел 5 строка 06 графа 8</t>
  </si>
  <si>
    <t>Раздел 5 строка 07 графа 9 &lt;= Раздел 5 строка 07 графа 8</t>
  </si>
  <si>
    <t>Раздел 5 строка 08 графа 9 &lt;= Раздел 5 строка 08 графа 8</t>
  </si>
  <si>
    <t>Раздел 5 строка 09 графа 9 &lt;= Раздел 5 строка 09 графа 8</t>
  </si>
  <si>
    <t>Раздел 5 строка 10 графа 9 &lt;= Раздел 5 строка 10 графа 8</t>
  </si>
  <si>
    <t>Раздел 5 строка 11 графа 9 &lt;= Раздел 5 строка 11 графа 8</t>
  </si>
  <si>
    <t>Раздел 5 строка 12 графа 9 &lt;= Раздел 5 строка 12 графа 8</t>
  </si>
  <si>
    <t>Раздел 5 строка 13 графа 9 &lt;= Раздел 5 строка 13 графа 8</t>
  </si>
  <si>
    <t>Раздел 5 строка 14 графа 9 &lt;= Раздел 5 строка 14 графа 8</t>
  </si>
  <si>
    <t>Раздел 5 строка 15 графа 9 &lt;= Раздел 5 строка 15 графа 8</t>
  </si>
  <si>
    <t>Раздел 5 строка 16 графа 9 &lt;= Раздел 5 строка 16 графа 8</t>
  </si>
  <si>
    <t>Раздел 5 строка 17 графа 9 &lt;= Раздел 5 строка 17 графа 8</t>
  </si>
  <si>
    <t>Раздел 5 строка 18 графа 9 &lt;= Раздел 5 строка 18 графа 8</t>
  </si>
  <si>
    <t>Раздел 17 строка 05 графа 10 = Раздел 17 строка 05 сумма по графам 07 + 08 + 09</t>
  </si>
  <si>
    <t>Раздел 17 строка 06 графа 10 = Раздел 17 строка 06 сумма по графам 07 + 08 + 09</t>
  </si>
  <si>
    <t>Раздел 17 строка 07 графа 10 = Раздел 17 строка 07 сумма по графам 07 + 08 + 09</t>
  </si>
  <si>
    <t>Раздел 17 строка 08 графа 10 = Раздел 17 строка 08 сумма по графам 07 + 08 + 09</t>
  </si>
  <si>
    <t>Раздел 17 строка 09 графа 10 = Раздел 17 строка 09 сумма по графам 07 + 08 + 09</t>
  </si>
  <si>
    <t>Раздел 17 строка 10 графа 10 = Раздел 17 строка 10 сумма по графам 07 + 08 + 09</t>
  </si>
  <si>
    <t>Раздел 17 графа 07 строка 01 количество учащихся не соответствует количеству классов Раздел 17 графа 03 строка 01</t>
  </si>
  <si>
    <t>Раздел 17 графа 07 строка 02 количество учащихся не соответствует количеству классов Раздел 17 графа 03 строка 02</t>
  </si>
  <si>
    <t>Раздел 17 графа 07 строка 03 количество учащихся не соответствует количеству классов Раздел 17 графа 03 строка 03</t>
  </si>
  <si>
    <t>Раздел 17 графа 07 строка 04 количество учащихся не соответствует количеству классов Раздел 17 графа 03 строка 04</t>
  </si>
  <si>
    <t>Раздел 17 графа 07 строка 05 количество учащихся не соответствует количеству классов Раздел 17 графа 03 строка 05</t>
  </si>
  <si>
    <t>Раздел 17 графа 07 строка 06 количество учащихся не соответствует количеству классов Раздел 17 графа 03 строка 06</t>
  </si>
  <si>
    <t>Раздел 17 графа 07 строка 07 количество учащихся не соответствует количеству классов Раздел 17 графа 03 строка 07</t>
  </si>
  <si>
    <t>Раздел 17 графа 07 строка 08 количество учащихся не соответствует количеству классов Раздел 17 графа 03 строка 08</t>
  </si>
  <si>
    <t>Раздел 17 графа 07 строка 09 количество учащихся не соответствует количеству классов Раздел 17 графа 03 строка 09</t>
  </si>
  <si>
    <t>Раздел 17 графа 07 строка 10 количество учащихся не соответствует количеству классов Раздел 17 графа 03 строка 10</t>
  </si>
  <si>
    <t>Раздел 17 графа 08 строка 01 количество учащихся не соответствует количеству классов Раздел 17 графа 04 строка 01</t>
  </si>
  <si>
    <t>Раздел 17 графа 08 строка 02 количество учащихся не соответствует количеству классов Раздел 17 графа 04 строка 02</t>
  </si>
  <si>
    <t>Раздел 17 графа 08 строка 03 количество учащихся не соответствует количеству классов Раздел 17 графа 04 строка 03</t>
  </si>
  <si>
    <t>Раздел 17 графа 08 строка 04 количество учащихся не соответствует количеству классов Раздел 17 графа 04 строка 04</t>
  </si>
  <si>
    <t>Раздел 17 графа 08 строка 05 количество учащихся не соответствует количеству классов Раздел 17 графа 04 строка 05</t>
  </si>
  <si>
    <t>Раздел 17 графа 08 строка 06 количество учащихся не соответствует количеству классов Раздел 17 графа 04 строка 06</t>
  </si>
  <si>
    <t>Раздел 17 графа 08 строка 07 количество учащихся не соответствует количеству классов Раздел 17 графа 04 строка 07</t>
  </si>
  <si>
    <t>Раздел 17 графа 08 строка 08 количество учащихся не соответствует количеству классов Раздел 17 графа 04 строка 08</t>
  </si>
  <si>
    <t>Раздел 17 графа 08 строка 09 количество учащихся не соответствует количеству классов Раздел 17 графа 04 строка 09</t>
  </si>
  <si>
    <t>Раздел 17 графа 08 строка 10 количество учащихся не соответствует количеству классов Раздел 17 графа 04 строка 10</t>
  </si>
  <si>
    <t>Раздел 17 графа 09 строка 01 количество учащихся не соответствует количеству классов Раздел 17 графа 05 строка 01</t>
  </si>
  <si>
    <t>Раздел 17 графа 09 строка 02 количество учащихся не соответствует количеству классов Раздел 17 графа 05 строка 02</t>
  </si>
  <si>
    <t>второгод-ников</t>
  </si>
  <si>
    <t>Число групп продленного дня (ед)</t>
  </si>
  <si>
    <t>Численность обучающихся, занимающихся в собственном логопедическом пункте (чел)</t>
  </si>
  <si>
    <t>Численность обучающихся, занимающихся в собственном логопедическом кабинете (чел)</t>
  </si>
  <si>
    <r>
      <t>Размер учебно-опытного земельного участка (при отсутствии участка поставить "0") (м</t>
    </r>
    <r>
      <rPr>
        <vertAlign val="superscript"/>
        <sz val="10"/>
        <rFont val="Times New Roman"/>
        <family val="1"/>
        <charset val="204"/>
      </rPr>
      <t>2</t>
    </r>
    <r>
      <rPr>
        <sz val="10"/>
        <rFont val="Times New Roman"/>
        <family val="1"/>
        <charset val="204"/>
      </rPr>
      <t>)</t>
    </r>
  </si>
  <si>
    <r>
      <t>Размер подсобного сельского хозяйства (при отсутствии поставить "0") (м</t>
    </r>
    <r>
      <rPr>
        <vertAlign val="superscript"/>
        <sz val="10"/>
        <rFont val="Times New Roman"/>
        <family val="1"/>
        <charset val="204"/>
      </rPr>
      <t>2</t>
    </r>
    <r>
      <rPr>
        <sz val="10"/>
        <rFont val="Times New Roman"/>
        <family val="1"/>
        <charset val="204"/>
      </rPr>
      <t>)</t>
    </r>
  </si>
  <si>
    <t>Число книг в библиотеке (книжном фонде) (включая школьные учебники), брошюр, журналов
(при отсутствии библиотеки поставить "0") (ед)</t>
  </si>
  <si>
    <t xml:space="preserve">   в т. ч. школьных учебников (ед)</t>
  </si>
  <si>
    <t>Раздел 17 графа 09 строка 03 количество учащихся не соответствует количеству классов Раздел 17 графа 05 строка 03</t>
  </si>
  <si>
    <t>Раздел 17 графа 09 строка 04 количество учащихся не соответствует количеству классов Раздел 17 графа 05 строка 04</t>
  </si>
  <si>
    <t>Раздел 19 строка 02 графа 3 &lt;= Раздел 4 строка 15 графа 9</t>
  </si>
  <si>
    <t>Раздел 19 строка 03 графа 3 &lt;= Раздел 4 строка 15 графа 11</t>
  </si>
  <si>
    <t>Раздел 19 строка 04 графа 3 &lt;= Раздел 4 строка 15 графа 13</t>
  </si>
  <si>
    <t>Раздел 19 строка 05 графа 3 &lt;= Раздел 4 строка 15 графа 15</t>
  </si>
  <si>
    <t>Раздел 19 строка 06 графа 3 &lt;= Раздел 4 строка 15 графа 17</t>
  </si>
  <si>
    <t>Раздел 19 строка 07 графа 3 &lt;= Раздел 4 строка 15 графа 19</t>
  </si>
  <si>
    <t>Раздел 19 строка 08 графа 3 &lt;= Раздел 4 строка 15 графа 21</t>
  </si>
  <si>
    <t>Раздел 19 строка 09 графа 3 &lt;= Раздел 4 строка 15 графа 23</t>
  </si>
  <si>
    <t>Раздел 19 строка 02 графа 4 &lt;= Раздел 4 строка 15 графа 9</t>
  </si>
  <si>
    <t>Раздел 19 строка 03 графа 4 &lt;= Раздел 4 строка 15 графа 11</t>
  </si>
  <si>
    <t>Раздел 19 строка 04 графа 4 &lt;= Раздел 4 строка 15 графа 13</t>
  </si>
  <si>
    <t>Раздел 19 строка 05 графа 4 &lt;= Раздел 4 строка 15 графа 15</t>
  </si>
  <si>
    <t>Раздел 19 строка 06 графа 4 &lt;= Раздел 4 строка 15 графа 17</t>
  </si>
  <si>
    <t>Раздел 19 строка 07 графа 4 &lt;= Раздел 4 строка 15 графа 19</t>
  </si>
  <si>
    <t>Раздел 19 строка 08 графа 4 &lt;= Раздел 4 строка 15 графа 21</t>
  </si>
  <si>
    <t>Раздел 19 строка 09 графа 4 &lt;= Раздел 4 строка 15 графа 23</t>
  </si>
  <si>
    <t>Раздел 19 строка 02 графа 5 &lt;= Раздел 4 строка 15 графа 9</t>
  </si>
  <si>
    <t>Раздел 19 строка 03 графа 5 &lt;= Раздел 4 строка 15 графа 11</t>
  </si>
  <si>
    <t>Раздел 19 строка 04 графа 5 &lt;= Раздел 4 строка 15 графа 13</t>
  </si>
  <si>
    <t>Раздел 19 строка 05 графа 5 &lt;= Раздел 4 строка 15 графа 15</t>
  </si>
  <si>
    <t>Раздел 19 строка 06 графа 5 &lt;= Раздел 4 строка 15 графа 17</t>
  </si>
  <si>
    <t>Раздел 19 строка 07 графа 5 &lt;= Раздел 4 строка 15 графа 19</t>
  </si>
  <si>
    <t>Раздел 19 строка 08 графа 5 &lt;= Раздел 4 строка 15 графа 21</t>
  </si>
  <si>
    <t>Раздел 19 строка 09 графа 5 &lt;= Раздел 4 строка 15 графа 23</t>
  </si>
  <si>
    <t>Раздел 19 строка 01 графа 3 = Раздел 19 сумма строк 02 + 03 + 04 + 05 + 06 + 07 + 08 + 09 графа 3</t>
  </si>
  <si>
    <t>Раздел 19 строка 01 графа 4 = Раздел 19 сумма строк 02 + 03 + 04 + 05 + 06 + 07 + 08 + 09 графа 4</t>
  </si>
  <si>
    <t>Раздел 19 строка 01 графа 5 = Раздел 19 сумма строк 02 + 03 + 04 + 05 + 06 + 07 + 08 + 09 графа 5</t>
  </si>
  <si>
    <t>Раздел 19 строка 01 графа 6 = Раздел 19 сумма строк 02 + 03 + 04 + 05 + 06 + 07 + 08 + 09 графа 6</t>
  </si>
  <si>
    <t>Для целей настоящего отчета: * под обычным классом подразумевается любой класс, кроме специального (коррекционного) класса, организованного при общеобразовательном учреждении</t>
  </si>
  <si>
    <t>Раздел 21. Сведения о детях-инвалидах и детях с ограниченными возможностями здоровья в обычных классах</t>
  </si>
  <si>
    <t>Численность обучающихся на дому по программам специальных (коррекционных) образовательных учреждений I-VIII видов</t>
  </si>
  <si>
    <t xml:space="preserve">   из них (из стр.01) обучающихся с использованием дистанционных технологий</t>
  </si>
  <si>
    <t xml:space="preserve">   из них (из стр.03) обучающихся с использованием дистанционных технологий</t>
  </si>
  <si>
    <t xml:space="preserve">   из них (из стр.05) обучающихся с использованием дистанционных технологий</t>
  </si>
  <si>
    <t>Коды по ОКЕИ: человек – 792</t>
  </si>
  <si>
    <t>Инвалиды, дети-инвалиды</t>
  </si>
  <si>
    <t>Обучающиеся с ограниченными возможностями здоровья</t>
  </si>
  <si>
    <t>Из общей численности обучающихся</t>
  </si>
  <si>
    <t>дети-инвалиды</t>
  </si>
  <si>
    <t>приходящие обучающиеся</t>
  </si>
  <si>
    <t>Специальные (коррекционные) классы (сумма строк 02-09)</t>
  </si>
  <si>
    <t xml:space="preserve">   классы для слабослышащих и позднооглохших детей </t>
  </si>
  <si>
    <t>Наименование
(согласно типовым положениям)</t>
  </si>
  <si>
    <t>Раздел 19. Сведения об обучающихся в специальных (коррекционных) классах для детей с ограниченными возможностями здоровья, организованных при общеобразовательных учреждениях</t>
  </si>
  <si>
    <t>Раздел 15 строка 06 графа 03 &gt;= Раздел 15 строка 07 графа 03</t>
  </si>
  <si>
    <t>Раздел 15 строка 06 графа 04 &gt;= Раздел 15 строка 07 графа 04</t>
  </si>
  <si>
    <t>Раздел 15 строка 06 графа 05 &gt;= Раздел 15 строка 07 графа 05</t>
  </si>
  <si>
    <t>Наименование</t>
  </si>
  <si>
    <t>Всего (сумма граф 3-9)</t>
  </si>
  <si>
    <t>Язык обучения</t>
  </si>
  <si>
    <t>5 - 9</t>
  </si>
  <si>
    <t>10 - 11 (12)</t>
  </si>
  <si>
    <t>Численность обучающихся, выдержавших экзамены экстерном за курс основной школы и получивших аттестат об общем образовании</t>
  </si>
  <si>
    <t>Классы</t>
  </si>
  <si>
    <t>Число классов (ед.)</t>
  </si>
  <si>
    <t>приходя-щих</t>
  </si>
  <si>
    <t>Численность обучающихся</t>
  </si>
  <si>
    <t>всего</t>
  </si>
  <si>
    <t>классов (ед)</t>
  </si>
  <si>
    <t>обучающихся (чел)</t>
  </si>
  <si>
    <t>число классов (групп) (ед)</t>
  </si>
  <si>
    <t>обучаю-щихся (чел)</t>
  </si>
  <si>
    <t>Раздел 17. Сведения об углубленном изучении отдельных предметов</t>
  </si>
  <si>
    <t>Нарушение порядка представления статистической информации, а равно представление недостоверной статистической информации влечет ответственность, установленную статьей 13.19 Кодекса Российской Федерации об административных правонарушениях от 30.12.2001 № 195-ФЗ, а также статьей 3 Закона Российской Федерации от 13.05.92 № 2761-1 “Об ответственности за нарушение порядка представления государственной статистической отчетности”</t>
  </si>
  <si>
    <t>Предоставляют:</t>
  </si>
  <si>
    <t>Сроки предоставления</t>
  </si>
  <si>
    <t>1 раз в год</t>
  </si>
  <si>
    <t>22 сентября</t>
  </si>
  <si>
    <t>(по состоянию на 20 сентября)</t>
  </si>
  <si>
    <t>СВЕДЕНИЯ ОБ УЧРЕЖДЕНИИ, РЕАЛИЗУЮЩЕМ ПРОГРАММЫ ОБЩЕГО ОБРАЗОВАНИЯ</t>
  </si>
  <si>
    <t>(кроме вечерних (сменных) общеобразовательных учреждений)</t>
  </si>
  <si>
    <t>Подготовительный класс</t>
  </si>
  <si>
    <t>1-й класс</t>
  </si>
  <si>
    <t>2-й класс</t>
  </si>
  <si>
    <t>4-й класс</t>
  </si>
  <si>
    <t>5-й класс</t>
  </si>
  <si>
    <t>6-й класс</t>
  </si>
  <si>
    <t>7-й класс</t>
  </si>
  <si>
    <t>8-й класс</t>
  </si>
  <si>
    <t>9-й класс</t>
  </si>
  <si>
    <t>10-й класс</t>
  </si>
  <si>
    <t>11-й класс (окончили с аттестатом о среднем (полном) общем образовании)</t>
  </si>
  <si>
    <t>11-й класс (переведенные в 12 класс)</t>
  </si>
  <si>
    <t>12-й класс</t>
  </si>
  <si>
    <t>Численность обучающихся, продолжающих обучение в педагогических классах</t>
  </si>
  <si>
    <t>Численность обучающихся выпускного класса, не получивших аттестат о среднем (полном) общем образовании</t>
  </si>
  <si>
    <t>Численность обучающихся, выдержавших экзамены экстерном за курс средней (полной) школы и получивших аттестат о среднем (полном) общем образовании</t>
  </si>
  <si>
    <t>Численность обучающихся, получивших образование в форме экстерната по всем классам (кроме 9, 11 и 12)</t>
  </si>
  <si>
    <t>Численность выпускников, допущенных к выпускным экзаменам в 11 (12) классах</t>
  </si>
  <si>
    <t xml:space="preserve">            численность выпускников, участвовавших в ЕГЭ по математике</t>
  </si>
  <si>
    <t>юридические лица – образовательные учреждения, реализующие программы общего образования:</t>
  </si>
  <si>
    <t>Численность обуча-ющихся</t>
  </si>
  <si>
    <t>Всего обучаю-щихся по спискам вместе с новым приемом (чел.)</t>
  </si>
  <si>
    <t>Численность обучающихся в специальных (коррекционных) классах для детей с ограниченными возможностями здоровья в возрасте 16 лет и старше (чел)</t>
  </si>
  <si>
    <t>Число классов и классов-комплектов и численность обучающихся в них, занимающихся</t>
  </si>
  <si>
    <t>Раздел 11. Сведения об органах самоуправления</t>
  </si>
  <si>
    <t>Численность обучающихся в учреждении, посещающих занятия в логопедических кабинетах, организованных в других образовательных учреждениях (чел)</t>
  </si>
  <si>
    <t>Коды по ОКЕИ: единица - 642; человек - 792</t>
  </si>
  <si>
    <t>Предоставляет ли учреждение, реализующее программы общего образования, платные дополнительные образовательные услуги (да, нет)</t>
  </si>
  <si>
    <t>Число зданий и сооружений (ед)</t>
  </si>
  <si>
    <r>
      <t>Общая площадь всех помещений (м</t>
    </r>
    <r>
      <rPr>
        <vertAlign val="superscript"/>
        <sz val="10"/>
        <rFont val="Times New Roman"/>
        <family val="1"/>
        <charset val="204"/>
      </rPr>
      <t>2</t>
    </r>
    <r>
      <rPr>
        <sz val="10"/>
        <rFont val="Times New Roman"/>
        <family val="1"/>
        <charset val="204"/>
      </rPr>
      <t>)</t>
    </r>
  </si>
  <si>
    <r>
      <t>Их площадь (м</t>
    </r>
    <r>
      <rPr>
        <vertAlign val="superscript"/>
        <sz val="10"/>
        <rFont val="Times New Roman"/>
        <family val="1"/>
        <charset val="204"/>
      </rPr>
      <t>2</t>
    </r>
    <r>
      <rPr>
        <sz val="10"/>
        <rFont val="Times New Roman"/>
        <family val="1"/>
        <charset val="204"/>
      </rPr>
      <t>)</t>
    </r>
  </si>
  <si>
    <t>Число тракторов для учебных целей (ед)</t>
  </si>
  <si>
    <t>Имеет ли учреждение физкультурный зал (да, нет)</t>
  </si>
  <si>
    <t>Имеет ли учреждение плавательный бассейн (да, нет)</t>
  </si>
  <si>
    <t>Имеет ли учреждение актовый или лекционный зал (да, нет)</t>
  </si>
  <si>
    <t>Имеет ли учреждение музей (да, нет)</t>
  </si>
  <si>
    <t>Имеется ли столовая или буфет с горячим питанием (да, нет)</t>
  </si>
  <si>
    <t>Численность обучающихся, пользующихся горячим питанием (чел)</t>
  </si>
  <si>
    <t>Численность обучающихся, имеющих льготное обеспечение горячим питанием (чел)</t>
  </si>
  <si>
    <t>Подключено ли учреждение к сети Интернет (да, нет)</t>
  </si>
  <si>
    <t>из них (из гр. 3)</t>
  </si>
  <si>
    <t>в том числе (из гр. 4)</t>
  </si>
  <si>
    <t>слабо-видящие и поздно-ослепшие</t>
  </si>
  <si>
    <t>с наруше-ниями опорно-двига-тельного аппарата</t>
  </si>
  <si>
    <t>1-й класс, организованный в дошкольном учреждении</t>
  </si>
  <si>
    <t>11-й класс</t>
  </si>
  <si>
    <t>Коды по ОКЕИ: человек - 792</t>
  </si>
  <si>
    <t>незрячие</t>
  </si>
  <si>
    <t>неслышащие</t>
  </si>
  <si>
    <t>с задержкой психического развития</t>
  </si>
  <si>
    <t>с умственной отсталостью</t>
  </si>
  <si>
    <t>Имеет ли учреждение адрес электронной почты (да, нет)</t>
  </si>
  <si>
    <t>Имеет ли учреждение собственный сайт в сети Интернет (да, нет)</t>
  </si>
  <si>
    <t>Имеет ли учреждение электронную библиотеку (да, нет)</t>
  </si>
  <si>
    <t>Имеет ли учреждение пожарную сигнализацию (да, нет)</t>
  </si>
  <si>
    <t>Имеет ли учреждение дымовые извещатели (да, нет)</t>
  </si>
  <si>
    <t>Имеет ли учреждение пожарные краны и рукава (да, нет)</t>
  </si>
  <si>
    <t>Имеет ли учреждение системы видеонаблюдения (да, нет)</t>
  </si>
  <si>
    <t>Имеет ли учреждение «тревожную кнопку» (да, нет)</t>
  </si>
  <si>
    <t xml:space="preserve">   в т. ч. в приспособленных помещениях</t>
  </si>
  <si>
    <t xml:space="preserve">   в т. ч. посадочных мест в приспособленных помещениях</t>
  </si>
  <si>
    <t>Наличие:
   водопровода (да, нет)</t>
  </si>
  <si>
    <t xml:space="preserve">   центрального отопления (да, нет)</t>
  </si>
  <si>
    <t xml:space="preserve">   канализации (да, нет)</t>
  </si>
  <si>
    <t>Техническое состояние общеобразовательного учреждения:
   требует ли капитального ремонта (да, нет)</t>
  </si>
  <si>
    <t xml:space="preserve">      в них зданий (ед)</t>
  </si>
  <si>
    <t xml:space="preserve">   находится ли в аварийном состоянии (да, нет)</t>
  </si>
  <si>
    <t xml:space="preserve">   имеют все виды благоустройства (да, нет)</t>
  </si>
  <si>
    <t xml:space="preserve">   в них пассажирских мест (мест)</t>
  </si>
  <si>
    <t xml:space="preserve">   в них рабочих мест с ЭВМ (мест)</t>
  </si>
  <si>
    <t xml:space="preserve">   из них:
      приобретенных за последний год</t>
  </si>
  <si>
    <t>Раздел 13 строка 22 графа 3  Не проставлено число зданий, требующих капитального ремонта Раздел 13 строка 23 графа 3</t>
  </si>
  <si>
    <t>Раздел 13 строка 24 графа 3  Не проставлено число зданий, находящихся в аварийном состоянии Раздел 13 строка 25 графа 3</t>
  </si>
  <si>
    <t>Если имеются все виды благоустройств (строка 26=’да’), тогда все строки 27, 28, 29 = ’да’</t>
  </si>
  <si>
    <t>Раздел 13 строка 32 графа 03 Количество пассажирских мест не соответствует количеству автотранспортных средств Раздел 13 строка 31 графа 03</t>
  </si>
  <si>
    <t>Раздел 13 строка 35 графа 03 Количество рабочих мест с ЭВМ не соответствует количеству кабинетов информатики Раздел 13 строка 34 графа 03</t>
  </si>
  <si>
    <t>Раздел 13 строки 44, 45, 46 графа 3  Не выбран тип подключения к сети Интернет / Нет подключения к сети Интернет  Раздел 13 строка 43 графа 3</t>
  </si>
  <si>
    <t>Раздел 13 строки 47, 48, 49, 50 графа 3  Выбрана скорость подключения к сети Интернет / Нет подключения к сети Интернет  Раздел 13 строка 43 графа 3</t>
  </si>
  <si>
    <r>
      <t xml:space="preserve">Раздел 13 строка 51 графа 3  Отсутствуют персональные ЭВМ, подключенные к сети Интернет / Нет подключения к сети Интернет  Раздел 13 строка 43 графа </t>
    </r>
    <r>
      <rPr>
        <sz val="10"/>
        <rFont val="Arial"/>
        <family val="2"/>
        <charset val="204"/>
      </rPr>
      <t>3</t>
    </r>
  </si>
  <si>
    <t>Раздел 14 графа 5 количество обучающихся не соответствует числу кружков Раздел 14 графа 3 по строке 01</t>
  </si>
  <si>
    <t>Раздел 14 графа 5 количество обучающихся не соответствует числу кружков Раздел 14 графа 3 по строке 02</t>
  </si>
  <si>
    <t>Раздел 14 графа 5 количество обучающихся не соответствует числу кружков Раздел 14 графа 3 по строке 03</t>
  </si>
  <si>
    <t>Раздел 15 строка 01 графа 04 = Раздел 15 сумма строк  02 + 03 + 04 + 05 + 06 + 08 + 09 + 10 + 11 + 12 + 13 + 14 + 15 + 16 графа 04</t>
  </si>
  <si>
    <t>Раздел 15 строка 01 графа 05 = Раздел 15 сумма строк  02 + 03 + 04 + 05 + 06 + 08 + 09 + 10 + 11 + 12 + 13 + 14 + 15 + 16 графа 05</t>
  </si>
  <si>
    <t>Раздел 16 строка 04 графа 11 = Раздел 16 сумма строк 01 + 02 + 03 графа 11</t>
  </si>
  <si>
    <t>Раздел 16 строка 04 графа 12 = Раздел 16 сумма строк 01 + 02 + 03 графа 12</t>
  </si>
  <si>
    <t>Раздел 16 строка 04 графа 13 = Раздел 16 сумма строк 01 + 02 + 03 графа 13</t>
  </si>
  <si>
    <t>Раздел 16 строка 04 графа 14 = Раздел 16 сумма строк 01 + 02 + 03 графа 14</t>
  </si>
  <si>
    <t>Раздел 16 строка 04 графа 15 = Раздел 16 сумма строк 01 + 02 + 03 графа 15</t>
  </si>
  <si>
    <t>Раздел 16 строка 04 графа 16 = Раздел 16 сумма строк 01 + 02 + 03 графа 16</t>
  </si>
  <si>
    <t>Раздел 16 строка 04 графа 17 = Раздел 16 сумма строк 01 + 02 + 03 графа 17</t>
  </si>
  <si>
    <t>Раздел 16 строка 04 графа 18 = Раздел 16 сумма строк 01 + 02 + 03 графа 18</t>
  </si>
  <si>
    <t>Раздел 16 строка 04 графа 11 &gt;= Раздел 16 строка 05 графа 11</t>
  </si>
  <si>
    <t>Раздел 16 строка 04 графа 12 &gt;= Раздел 16 строка 05 графа 12</t>
  </si>
  <si>
    <t>Раздел 2. Сведения об обучающихся, окончивших данный класс, переведенных в следующий класс весной или осенью, и выпускных экзаменах в 2012 году</t>
  </si>
  <si>
    <t>Раздел 4 строка 15 графа 03 = Раздел 4 сумма строк  01 + 02 + 03 + 04 + 05 + 06 + 07 + 08 + 09 + 10 + 11 + 12 + 13 + 14 графа 03</t>
  </si>
  <si>
    <t>Раздел 4 строка 15 графа 04 = Раздел 4 сумма строк  01 + 02 + 03 + 04 + 05 + 06 + 07 + 08 + 09 + 10 + 11 + 12 + 13 + 14 графа 04</t>
  </si>
  <si>
    <t>Раздел 4 строка 15 графа 05 = Раздел 4 сумма строк  01 + 02 + 03 + 04 + 05 + 06 + 07 + 08 + 09 + 10 + 11 + 12 + 13 + 14 графа 05</t>
  </si>
  <si>
    <t>Раздел 12. Сведения о платных дополнительных образовательных услугах
за 2011/2012 учебный год.</t>
  </si>
  <si>
    <t>Раздел 14. Кружковая работа обучающихся за 2011/2012 учебный год</t>
  </si>
  <si>
    <t>Языки, изучаемые факультативно или в кружках</t>
  </si>
  <si>
    <t>Раздел 4 строка 15 графа 08 = Раздел 4 сумма строк  01 + 02 + 03 + 04 + 05 + 06 + 07 + 08 + 09 + 10 + 11 + 12 + 13 + 14 графа 08</t>
  </si>
  <si>
    <t>численность обучающихся по классам</t>
  </si>
  <si>
    <t>Кроме того (стр.02), численность пользующихся платными дополнительными образовательными услугами, не обучающихся в данном учреждении (чел)</t>
  </si>
  <si>
    <t>Кроме того (из стр.15), дошкольная группа</t>
  </si>
  <si>
    <t>Примечание: графу 5 по всем строкам заполняет школа-интернат и другие учреждения, где дети не только проживают, но и обучаются. В графе 6 показывают второгодников и поступивших из числа выбывших в прошлом учебном году и ранее. В строке 16 графе 3 показывают число дошкольных групп.</t>
  </si>
  <si>
    <t>Кроме того (стр.01), индивидуальные образовательные программы профильного обучения</t>
  </si>
  <si>
    <t>Всего обуча-ющихся в специальных (коррекцион-ных) классах (чел)</t>
  </si>
  <si>
    <t>Раздел 4 строка 15 графа 10 = Раздел 4 сумма строк  01 + 02 + 03 + 04 + 05 + 06 + 07 + 08 + 09 + 10 + 11 + 12 + 13 + 14 графа 10</t>
  </si>
  <si>
    <r>
      <t xml:space="preserve">Раздел 15. Сведения об обучающихся, выбывших из учреждения в течение 2011/2012 учебного года
и летнего периода 2012 г
</t>
    </r>
    <r>
      <rPr>
        <sz val="10"/>
        <rFont val="Times New Roman"/>
        <family val="1"/>
        <charset val="204"/>
      </rPr>
      <t>(не считая окончивших 4  класс в начальной школе, 9 класс в основной школе, 11 (12) класс в средней школе)</t>
    </r>
  </si>
  <si>
    <t>Раздел 4 строка 15 графа 09 = Раздел 4 сумма строк  01 + 02 + 03 + 04 + 05 + 06 + 07 + 08 + 09 + 10 + 11 + 12 + 13 + 14 графа 09</t>
  </si>
  <si>
    <t>Раздел 22 строка 01 графа 5 &lt;= Раздел 4 строка 20 графа 3</t>
  </si>
  <si>
    <t>Раздел 22 строка 02 графа 5 &lt;= Раздел 4 строка 21 графа 3</t>
  </si>
  <si>
    <t>Раздел 22 строка 03 графа 5 &lt;= Раздел 4 строка 22 графа 3</t>
  </si>
  <si>
    <t>Раздел 4 строка 15 графа 16 = Раздел 4 сумма строк  01 + 02 + 03 + 04 + 05 + 06 + 07 + 08 + 09 + 10 + 11 + 12 + 13 + 14 графа 16</t>
  </si>
  <si>
    <t>Раздел 4 строка 15 графа 17 = Раздел 4 сумма строк  01 + 02 + 03 + 04 + 05 + 06 + 07 + 08 + 09 + 10 + 11 + 12 + 13 + 14 графа 17</t>
  </si>
  <si>
    <t>Раздел 22 строка 06 графа 5 &lt;= Раздел 4 строка 25 графа 3</t>
  </si>
  <si>
    <t>Раздел 4 строка 24 графа 3 &lt;= Раздел 4 сумма строк (20+22) графа 3</t>
  </si>
  <si>
    <t>Раздел 4 строка 25 графа 3 &lt;= Раздел 4 сумма строк (21+23) графа 3</t>
  </si>
  <si>
    <t>Раздел 22 строка 02 графа 05 &lt;= Раздел 22 строка 01 графа 05</t>
  </si>
  <si>
    <t>Раздел 22 строка 04 графа 05 &lt;= Раздел 22 строка 03 графа 05</t>
  </si>
  <si>
    <t>Раздел 22 строка 06 графа 05 &lt;= Раздел 22 строка 05 графа 05</t>
  </si>
  <si>
    <t>Раздел 4 строка 15 графа 18 = Раздел 4 сумма строк  01 + 02 + 03 + 04 + 05 + 06 + 07 + 08 + 09 + 10 + 11 + 12 + 13 + 14 графа 18</t>
  </si>
  <si>
    <t>Раздел 4 строка 15 графа 19 = Раздел 4 сумма строк  01 + 02 + 03 + 04 + 05 + 06 + 07 + 08 + 09 + 10 + 11 + 12 + 13 + 14 графа 19</t>
  </si>
  <si>
    <t>Раздел 4 строка 15 графа 20 = Раздел 4 сумма строк  01 + 02 + 03 + 04 + 05 + 06 + 07 + 08 + 09 + 10 + 11 + 12 + 13 + 14 графа 20</t>
  </si>
  <si>
    <t>Раздел 4 строка 15 графа 21 = Раздел 4 сумма строк  01 + 02 + 03 + 04 + 05 + 06 + 07 + 08 + 09 + 10 + 11 + 12 + 13 + 14 графа 21</t>
  </si>
  <si>
    <t>Раздел 4 строка 15 графа 22 = Раздел 4 сумма строк  01 + 02 + 03 + 04 + 05 + 06 + 07 + 08 + 09 + 10 + 11 + 12 + 13 + 14 графа 22</t>
  </si>
  <si>
    <t>Раздел 4 строка 15 графа 23 = Раздел 4 сумма строк  01 + 02 + 03 + 04 + 05 + 06 + 07 + 08 + 09 + 10 + 11 + 12 + 13 + 14 графа 23</t>
  </si>
  <si>
    <t>Раздел 4 строка 17 графа 3 &lt;= Раздел 4 строка 15 графа 4</t>
  </si>
  <si>
    <t>Раздел 4 строка 18 графа 3 &lt;= Раздел 4 строка 15 графа 4</t>
  </si>
  <si>
    <t>Раздел 4 строка 19 графа 3 &lt;= Раздел 4 строка 18 графа 3</t>
  </si>
  <si>
    <t>Раздел 4 строка 26 графа 3 &lt;= Раздел 4 строка 15 графа 4</t>
  </si>
  <si>
    <t>Раздел 4 строка 27 графа 3 &lt;= Раздел 4 строка 15 графа 4</t>
  </si>
  <si>
    <t>Раздел 4 строка 28 графа 3 &lt;= Раздел 4 строка 15 графа 4</t>
  </si>
  <si>
    <t>Раздел 4 строка 29 графа 3 &lt;= Раздел 4 строка 15 графа 4</t>
  </si>
  <si>
    <t>Филологический</t>
  </si>
  <si>
    <t>Раздел 16 строка 04 графа 13 &gt;= Раздел 16 строка 05 графа 13</t>
  </si>
  <si>
    <t>Раздел 16 строка 04 графа 14 &gt;= Раздел 16 строка 05 графа 14</t>
  </si>
  <si>
    <t>Раздел 16 строка 04 графа 15 &gt;= Раздел 16 строка 05 графа 15</t>
  </si>
  <si>
    <t>Раздел 16 строка 04 графа 16 &gt;= Раздел 16 строка 05 графа 16</t>
  </si>
  <si>
    <t>Раздел 16 строка 04 графа 17 &gt;= Раздел 16 строка 05 графа 17</t>
  </si>
  <si>
    <t>Раздел 16 строка 04 графа 18 &gt;= Раздел 16 строка 05 графа 18</t>
  </si>
  <si>
    <t>Раздел 16 графа 4 количество обучающихся не соответствует числу классов Раздел 16 графа 3 по строке 01</t>
  </si>
  <si>
    <t>Раздел 16 графа 4 количество обучающихся не соответствует числу классов Раздел 16 графа 3 по строке 02</t>
  </si>
  <si>
    <t>Раздел 16 графа 4 количество обучающихся не соответствует числу классов Раздел 16 графа 3 по строке 03</t>
  </si>
  <si>
    <t>Раздел 16 графа 4 количество обучающихся не соответствует числу классов Раздел 16 графа 3 по строке 04</t>
  </si>
  <si>
    <t>Раздел 16 графа 4 количество обучающихся не соответствует числу классов Раздел 16 графа 3 по строке 05</t>
  </si>
  <si>
    <t>Раздел 16 графа 6 количество обучающихся не соответствует числу классов Раздел 16 графа 5 по строке 01</t>
  </si>
  <si>
    <t>Раздел 16 графа 6 количество обучающихся не соответствует числу классов Раздел 16 графа 5 по строке 02</t>
  </si>
  <si>
    <t>Раздел 16 графа 6 количество обучающихся не соответствует числу классов Раздел 16 графа 5 по строке 03</t>
  </si>
  <si>
    <t>Раздел 16 графа 6 количество обучающихся не соответствует числу классов Раздел 16 графа 5 по строке 04</t>
  </si>
  <si>
    <t>Раздел 16 графа 6 количество обучающихся не соответствует числу классов Раздел 16 графа 5 по строке 05</t>
  </si>
  <si>
    <t>Раздел 16 графа 8 количество обучающихся не соответствует числу классов Раздел 16 графа 7 по строке 01</t>
  </si>
  <si>
    <t>Раздел 16 графа 8 количество обучающихся не соответствует числу классов Раздел 16 графа 7 по строке 02</t>
  </si>
  <si>
    <t>Раздел 16 графа 8 количество обучающихся не соответствует числу классов Раздел 16 графа 7 по строке 03</t>
  </si>
  <si>
    <t>Раздел 16 графа 8 количество обучающихся не соответствует числу классов Раздел 16 графа 7 по строке 04</t>
  </si>
  <si>
    <t>Раздел 16 графа 8 количество обучающихся не соответствует числу классов Раздел 16 графа 7 по строке 05</t>
  </si>
  <si>
    <t>Раздел 16 графа 10 количество обучающихся не соответствует числу классов Раздел 16 графа 9 по строке 01</t>
  </si>
  <si>
    <t>Раздел 16 графа 10 количество обучающихся не соответствует числу классов Раздел 16 графа 9 по строке 02</t>
  </si>
  <si>
    <t>Раздел 16 графа 10 количество обучающихся не соответствует числу классов Раздел 16 графа 9 по строке 03</t>
  </si>
  <si>
    <t>Раздел 16 графа 10 количество обучающихся не соответствует числу классов Раздел 16 графа 9 по строке 04</t>
  </si>
  <si>
    <t>Раздел 16 графа 10 количество обучающихся не соответствует числу классов Раздел 16 графа 9 по строке 05</t>
  </si>
  <si>
    <t>Раздел 16 графа 14 количество обучающихся не соответствует числу классов Раздел 16 графа 13 по строке 01</t>
  </si>
  <si>
    <t>Раздел 16 графа 14 количество обучающихся не соответствует числу классов Раздел 16 графа 13 по строке 02</t>
  </si>
  <si>
    <t>Раздел 16 графа 14 количество обучающихся не соответствует числу классов Раздел 16 графа 13 по строке 03</t>
  </si>
  <si>
    <t>Раздел 16 графа 14 количество обучающихся не соответствует числу классов Раздел 16 графа 13 по строке 04</t>
  </si>
  <si>
    <t>Раздел 16 графа 14 количество обучающихся не соответствует числу классов Раздел 16 графа 13 по строке 05</t>
  </si>
  <si>
    <t>Раздел 16 графа 16 количество обучающихся не соответствует числу классов Раздел 16 графа 15 по строке 01</t>
  </si>
  <si>
    <t>Раздел 16 графа 16 количество обучающихся не соответствует числу классов Раздел 16 графа 15 по строке 02</t>
  </si>
  <si>
    <t>Раздел 16 графа 16 количество обучающихся не соответствует числу классов Раздел 16 графа 15 по строке 03</t>
  </si>
  <si>
    <t>Раздел 16 графа 16 количество обучающихся не соответствует числу классов Раздел 16 графа 15 по строке 04</t>
  </si>
  <si>
    <t>Раздел 16 графа 16 количество обучающихся не соответствует числу классов Раздел 16 графа 15 по строке 05</t>
  </si>
  <si>
    <t>Раздел 16 графа 18 количество обучающихся не соответствует числу классов Раздел 16 графа 17 по строке 01</t>
  </si>
  <si>
    <t>Раздел 16 графа 18 количество обучающихся не соответствует числу классов Раздел 16 графа 17 по строке 02</t>
  </si>
  <si>
    <t>Раздел 16 графа 18 количество обучающихся не соответствует числу классов Раздел 16 графа 17 по строке 03</t>
  </si>
  <si>
    <t>Художественно-эстетический</t>
  </si>
  <si>
    <t>Оборонно-спортивный</t>
  </si>
  <si>
    <t xml:space="preserve">      агротехнологический</t>
  </si>
  <si>
    <t xml:space="preserve">      индустриально-технологический</t>
  </si>
  <si>
    <t xml:space="preserve">      другие технологические</t>
  </si>
  <si>
    <t>Коды по ОКЕИ: единица – 642; человек – 792</t>
  </si>
  <si>
    <t xml:space="preserve"> №
строки</t>
  </si>
  <si>
    <t>кроме того, обучающихся в специальных (коррекционных) классах для детей с ограниченными возможностями здоровья</t>
  </si>
  <si>
    <t>Численность</t>
  </si>
  <si>
    <t>Значение</t>
  </si>
  <si>
    <t>Раздел 13. Сведения о материально-технической базе учреждения</t>
  </si>
  <si>
    <t xml:space="preserve">   в специальные (коррекционные) учреждения и классы для детей с ограниченными
   возможностями здоровья</t>
  </si>
  <si>
    <t>ВОЗМОЖНО ПРЕДОСТАВЛЕНИЕ В ЭЛЕКТРОННОМ ВИДЕ</t>
  </si>
  <si>
    <t>T_Check</t>
  </si>
  <si>
    <t>ID_Form</t>
  </si>
  <si>
    <t>ID_Section</t>
  </si>
  <si>
    <t>ID_Rule</t>
  </si>
  <si>
    <t>ID_Check</t>
  </si>
  <si>
    <t>Name</t>
  </si>
  <si>
    <t>P_Left</t>
  </si>
  <si>
    <t>P_Right</t>
  </si>
  <si>
    <t>Result</t>
  </si>
  <si>
    <t xml:space="preserve">   Не указано наименование отчитывающейся организации</t>
  </si>
  <si>
    <t xml:space="preserve">   Не указан почтовый адрес</t>
  </si>
  <si>
    <t xml:space="preserve">   Не указан код ОКУД</t>
  </si>
  <si>
    <t xml:space="preserve">   Не указан код ОКПО</t>
  </si>
  <si>
    <t xml:space="preserve">   Не указан код учреждения-локальный </t>
  </si>
  <si>
    <t xml:space="preserve">   из них (из стр.20)
      участвовавшие в едином государственном экзамене (ЕГЭ)</t>
  </si>
  <si>
    <t xml:space="preserve">         из них (из стр.21)
            численность выпускников, участвовавших в ЕГЭ по русскому языку</t>
  </si>
  <si>
    <t xml:space="preserve">               из них (из стр.22) сдавшие ЕГЭ</t>
  </si>
  <si>
    <t xml:space="preserve">               из них (из стр.24) сдавшие ЕГЭ</t>
  </si>
  <si>
    <t>Из них (из стр.04) число 1-11 (12) классов и классов-комплектов с численностью обучающихся менее 25 человек в городе или менее 14 человек  в сельской местности</t>
  </si>
  <si>
    <t>Всего в образовательных учреждениях</t>
  </si>
  <si>
    <t>кроме того, специальные (коррекционные) классы (классы-комплекты) для детей с ограниченными возможностями здоровья , организованные при общеобразовательных учреждениях</t>
  </si>
  <si>
    <t>Раздел 3. Сведения о классах, классах-комплектах</t>
  </si>
  <si>
    <t>подготови-тельный класс</t>
  </si>
  <si>
    <t>1 класс</t>
  </si>
  <si>
    <t>2 класс</t>
  </si>
  <si>
    <t>3 класс</t>
  </si>
  <si>
    <t>4 класс</t>
  </si>
  <si>
    <t>5 - 9 класс</t>
  </si>
  <si>
    <t>10 - 11 (12) класс</t>
  </si>
  <si>
    <t xml:space="preserve">     - органу местного самоуправления, органу исполнительной власти субъекта Российской Федерации,
       федеральному органу исполнительной власти, на которые возложены функции по управлению
       учреждениями, реализующими программы общего образования (по принадлежности)</t>
  </si>
  <si>
    <r>
      <t xml:space="preserve">Раздел 1. Распределение обучающихся по  языку обучения
</t>
    </r>
    <r>
      <rPr>
        <sz val="10"/>
        <rFont val="Times New Roman"/>
        <family val="1"/>
        <charset val="204"/>
      </rPr>
      <t>(указать языки народов Российской Федерации, изучаемые как предмет, факультативно или в кружках)</t>
    </r>
  </si>
  <si>
    <t>Примечание: в строках 01 - 14 приводятся  сведения о численности обучающихся, окончивших данный класс и переведенных  в следующий класс весной или осенью.</t>
  </si>
  <si>
    <t>Численность детей, обучающихся индивидуально на дому по программам специальных (коррекционных) образовательных учреждений I-VIII видов (чел)</t>
  </si>
  <si>
    <t xml:space="preserve">   из них (из стр.20) обучающихся с использованием
   дистанционных технологий (чел)</t>
  </si>
  <si>
    <t>Численность обучающихся на дому по общеобразовательным программам (чел)</t>
  </si>
  <si>
    <t xml:space="preserve">   из них (из стр.22) обучающихся с использованием
   дистанционных технологий (чел)</t>
  </si>
  <si>
    <t xml:space="preserve">   из них (из стр.24) обучающихся с использованием
   дистанционных технологий (чел)</t>
  </si>
  <si>
    <t>Численность детей, занимающихся в классах компенсирующего обучения (чел)</t>
  </si>
  <si>
    <t>Численность слабовидящих детей, обучающихся в учреждениях для незрячих детей (чел)</t>
  </si>
  <si>
    <t>Численность незрячих детей, обучающихся в учреждениях для слабовидящих детей (чел)</t>
  </si>
  <si>
    <t xml:space="preserve">   из них (из стр. 04) изучающих 2-ой,
   3-ий и более иностранные языки</t>
  </si>
  <si>
    <t>Из численности обучающихся, получивших аттестат о среднем (полном) общем образовании,  награждены:
   золотой медалью «За особые успехи в учении»</t>
  </si>
  <si>
    <t xml:space="preserve">   серебряной медалью «За особые успехи в учении»</t>
  </si>
  <si>
    <t>Выпуск специальных (коррекционных) образовательных учреждений для детей с ограниченными возможностями здоровья</t>
  </si>
  <si>
    <t xml:space="preserve">   из них (из стр.28) участвовавшие в едином государственном экзамене (ЕГЭ)</t>
  </si>
  <si>
    <t>Раздел 16 графа 18 количество обучающихся не соответствует числу классов Раздел 16 графа 17 по строке 04</t>
  </si>
  <si>
    <t>Раздел 16 графа 18 количество обучающихся не соответствует числу классов Раздел 16 графа 17 по строке 05</t>
  </si>
  <si>
    <t>Раздел 16 графа 12 количество обучающихся не соответствует числу классов Раздел 16 графа 11 по строке 01</t>
  </si>
  <si>
    <t>Раздел 16 графа 12 количество обучающихся не соответствует числу классов Раздел 16 графа 11 по строке 02</t>
  </si>
  <si>
    <t>Раздел 16 графа 12 количество обучающихся не соответствует числу классов Раздел 16 графа 11 по строке 03</t>
  </si>
  <si>
    <t>Раздел 16 графа 12 количество обучающихся не соответствует числу классов Раздел 16 графа 11 по строке 04</t>
  </si>
  <si>
    <t>Раздел 16 графа 12 количество обучающихся не соответствует числу классов Раздел 16 графа 11 по строке 05</t>
  </si>
  <si>
    <t>Раздел 18 строка 01 графа 03 = Раздел 18 сумма  строк  02 + 07 + 08 + 09 + 10 + 11 + 12 + 13 + 14 + 15 + 16 графа 03</t>
  </si>
  <si>
    <t>Раздел 18 строка 01 графа 04 = Раздел 18 сумма  строк  02 + 07 + 08 + 09 + 10 + 11 + 12 + 13 + 14 + 15 + 16 графа 04</t>
  </si>
  <si>
    <t>Раздел 18 строка 02 графа 03 = Раздел 18 сумма строк  03 + 04 + 05 + 06 графа 03</t>
  </si>
  <si>
    <t>Раздел 18 строка 02 графа 04 = Раздел 18 сумма строк  03 + 04 + 05 + 06 графа 04</t>
  </si>
  <si>
    <t xml:space="preserve">Раздел 18 графа 4 количество обучающихся не соответствует числу классов Раздел 18 графа 3 по строке 01 </t>
  </si>
  <si>
    <t>Раздел 18 графа 4 количество обучающихся не соответствует числу классов Раздел 18 графа 3 по строке 02</t>
  </si>
  <si>
    <t>Раздел 18 графа 4 количество обучающихся не соответствует числу классов Раздел 18 графа 3 по строке 03</t>
  </si>
  <si>
    <t>Раздел 18 графа 4 количество обучающихся не соответствует числу классов Раздел 18 графа 3 по строке 04</t>
  </si>
  <si>
    <t>Раздел 18 графа 4 количество обучающихся не соответствует числу классов Раздел 18 графа 3 по строке 05</t>
  </si>
  <si>
    <t>Раздел 18 графа 4 количество обучающихся не соответствует числу классов Раздел 18 графа 3 по строке 06</t>
  </si>
  <si>
    <t>Раздел 18 графа 4 количество обучающихся не соответствует числу классов Раздел 18 графа 3 по строке 07</t>
  </si>
  <si>
    <t>Раздел 18 графа 4 количество обучающихся не соответствует числу классов Раздел 18 графа 3 по строке 08</t>
  </si>
  <si>
    <t>Раздел 18 графа 4 количество обучающихся не соответствует числу классов Раздел 18 графа 3 по строке 09</t>
  </si>
  <si>
    <t>Раздел 18 графа 4 количество обучающихся не соответствует числу классов Раздел 18 графа 3 по строке 10</t>
  </si>
  <si>
    <t>Раздел 18 графа 4 количество обучающихся не соответствует числу классов Раздел 18 графа 3 по строке 11</t>
  </si>
  <si>
    <t>Раздел 18 графа 4 количество обучающихся не соответствует числу классов Раздел 18 графа 3 по строке 12</t>
  </si>
  <si>
    <t>Раздел 18 графа 4 количество обучающихся не соответствует числу классов Раздел 18 графа 3 по строке 13</t>
  </si>
  <si>
    <t>Раздел 18 графа 4 количество обучающихся не соответствует числу классов Раздел 18 графа 3 по строке 14</t>
  </si>
  <si>
    <t>Раздел 18 графа 4 количество обучающихся не соответствует числу классов Раздел 18 графа 3 по строке 15</t>
  </si>
  <si>
    <t>Раздел 18 графа 4 количество обучающихся не соответствует числу классов Раздел 18 графа 3 по строке 16</t>
  </si>
  <si>
    <t>Раздел 18 графа 4 количество обучающихся не соответствует числу классов Раздел 18 графа 3 по строке 17</t>
  </si>
  <si>
    <t>Раздел 20 строка 15 графа 03 = Раздел 20 сумма строк с 01 по 14 графа 03</t>
  </si>
  <si>
    <t>Раздел 20 строка 15 графа 04 = Раздел 20 сумма строк с 01 по 14 графа 04</t>
  </si>
  <si>
    <t>Раздел 20 строка 15 графа 05 = Раздел 20 сумма строк с 01 по 14 графа 05</t>
  </si>
  <si>
    <t>Раздел 20 строка 15 графа 06 = Раздел 20 сумма строк с 01 по 14 графа 06</t>
  </si>
  <si>
    <t>Раздел 20 строка 15 графа 07 = Раздел 20 сумма строк с 01 по 14 графа 07</t>
  </si>
  <si>
    <t>Раздел 20 строка 15 графа 08 = Раздел 20 сумма строк с 01 по 14 графа 08</t>
  </si>
  <si>
    <t>Раздел 20 строка 15 графа 09 = Раздел 20 сумма строк с 01 по 14 графа 09</t>
  </si>
  <si>
    <t>Раздел 20 строка 15 графа 10 = Раздел 20 сумма строк с 01 по 14 графа 10</t>
  </si>
  <si>
    <t>Выпуск специальных (коррекционных) классов для детей с ограниченными возможностями здоровья, организованных при образовательных учреждениях</t>
  </si>
  <si>
    <t xml:space="preserve">   из них (из стр.30) участвовавшие в едином государственном экзамене (ЕГЭ)</t>
  </si>
  <si>
    <t>3-й класс</t>
  </si>
  <si>
    <t xml:space="preserve"> 1-й класс</t>
  </si>
  <si>
    <t xml:space="preserve"> 2-й класс</t>
  </si>
  <si>
    <t xml:space="preserve"> 3-й класс</t>
  </si>
  <si>
    <t xml:space="preserve"> Всего сумма строк (01-14)</t>
  </si>
  <si>
    <t>для неслышащих</t>
  </si>
  <si>
    <t>для слабослышащих и позднооглохших</t>
  </si>
  <si>
    <t>число классов (ед)</t>
  </si>
  <si>
    <t>девочек</t>
  </si>
  <si>
    <t>числен-ность обуча-ющихся (чел)</t>
  </si>
  <si>
    <t>для незрячих</t>
  </si>
  <si>
    <t>для слабовидящих и поздноослепших</t>
  </si>
  <si>
    <t>с тяжелой речевой патологией</t>
  </si>
  <si>
    <t>с нарушениями опорно-двигатель-ного аппарата</t>
  </si>
  <si>
    <t>Численность детей с умственной отсталостью (заполняет специальное (коррекционное) учреждение для детей с ограниченными возможностями здоровья) (чел)</t>
  </si>
  <si>
    <t>Численность детей-сирот и детей, оставшихся без попечения родите-лей (устроенные под надзор в образовательных организациях) (чел)</t>
  </si>
  <si>
    <t xml:space="preserve">   из них (из стр.18) численность воспитанников (без приходящих)
   с умственной отсталостью (заполняет школа-интернат) (чел)</t>
  </si>
  <si>
    <t>Численность обучающихся на дому по общеобразовательным программам</t>
  </si>
  <si>
    <t>Раздел 5. Возрастной состав обучающихся</t>
  </si>
  <si>
    <t>Код по ОКЕИ: человек - 792</t>
  </si>
  <si>
    <t>подготови-тельных классов</t>
  </si>
  <si>
    <t>1 классов</t>
  </si>
  <si>
    <t>9 классов</t>
  </si>
  <si>
    <t>10-11 (12) классов</t>
  </si>
  <si>
    <t>5 лет</t>
  </si>
  <si>
    <t>2006 г.</t>
  </si>
  <si>
    <t>6 лет</t>
  </si>
  <si>
    <t>2005 г.</t>
  </si>
  <si>
    <t>7 лет</t>
  </si>
  <si>
    <t>2004 г.</t>
  </si>
  <si>
    <t>8 лет</t>
  </si>
  <si>
    <t>Г</t>
  </si>
  <si>
    <t>2003 г.</t>
  </si>
  <si>
    <t>полных</t>
  </si>
  <si>
    <t>9 лет</t>
  </si>
  <si>
    <t>о</t>
  </si>
  <si>
    <t>2002 г.</t>
  </si>
  <si>
    <t>10 лет</t>
  </si>
  <si>
    <t>д</t>
  </si>
  <si>
    <t>2001 г.</t>
  </si>
  <si>
    <t>лет</t>
  </si>
  <si>
    <t>11 лет</t>
  </si>
  <si>
    <t>2000 г.</t>
  </si>
  <si>
    <t>12 лет</t>
  </si>
  <si>
    <t>1999 г.</t>
  </si>
  <si>
    <t>на</t>
  </si>
  <si>
    <t>13 лет</t>
  </si>
  <si>
    <t>р</t>
  </si>
  <si>
    <t>1998 г.</t>
  </si>
  <si>
    <t>14 лет</t>
  </si>
  <si>
    <t>1997 г.</t>
  </si>
  <si>
    <t>15 лет</t>
  </si>
  <si>
    <t>ж</t>
  </si>
  <si>
    <t>1996 г.</t>
  </si>
  <si>
    <t>16 лет</t>
  </si>
  <si>
    <t>1995 г.</t>
  </si>
  <si>
    <t>января</t>
  </si>
  <si>
    <t>17 лет</t>
  </si>
  <si>
    <t>е</t>
  </si>
  <si>
    <t>1994 г.</t>
  </si>
  <si>
    <t xml:space="preserve">18 лет </t>
  </si>
  <si>
    <t>н</t>
  </si>
  <si>
    <t>1993 г.</t>
  </si>
  <si>
    <t>19 лет</t>
  </si>
  <si>
    <t>и</t>
  </si>
  <si>
    <t>1992 г.</t>
  </si>
  <si>
    <t>20 лет</t>
  </si>
  <si>
    <t>я</t>
  </si>
  <si>
    <t>1991 г.</t>
  </si>
  <si>
    <t>года</t>
  </si>
  <si>
    <t>21 год</t>
  </si>
  <si>
    <t>1990 г.</t>
  </si>
  <si>
    <t>22 года</t>
  </si>
  <si>
    <t>23 года и старше</t>
  </si>
  <si>
    <t>Итого (сумма строк 01-19)</t>
  </si>
  <si>
    <t>Из общей численности  (из гр.3) обучающиеся</t>
  </si>
  <si>
    <t>Раздел 20 строка 15 графа 11 = Раздел 20 сумма строк с 01 по 14 графа 11</t>
  </si>
  <si>
    <t>Раздел 20 строка 15 графа 12 = Раздел 20 сумма строк с 01 по 14 графа 12</t>
  </si>
  <si>
    <t>Раздел 20 строка 15 графа 13 = Раздел 20 сумма строк с 01 по 14 графа 13</t>
  </si>
  <si>
    <t>Раздел 20 графа 4 = Раздел 20 сумма граф с 5 по 12 по строке 01</t>
  </si>
  <si>
    <t>Раздел 20 графа 4 = Раздел 20 сумма граф с 5 по 12 по строке 02</t>
  </si>
  <si>
    <t>Раздел 20 графа 4 = Раздел 20 сумма граф с 5 по 12 по строке 03</t>
  </si>
  <si>
    <t>Раздел 20 графа 4 = Раздел 20 сумма граф с 5 по 12 по строке 04</t>
  </si>
  <si>
    <t>Раздел 20 графа 4 = Раздел 20 сумма граф с 5 по 12 по строке 05</t>
  </si>
  <si>
    <t>Раздел 20 графа 4 = Раздел 20 сумма граф с 5 по 12 по строке 06</t>
  </si>
  <si>
    <t>Раздел 20 графа 4 = Раздел 20 сумма граф с 5 по 12 по строке 07</t>
  </si>
  <si>
    <t>Раздел 20 графа 4 = Раздел 20 сумма граф с 5 по 12 по строке 08</t>
  </si>
  <si>
    <t>Раздел 20 графа 4 = Раздел 20 сумма граф с 5 по 12 по строке 09</t>
  </si>
  <si>
    <t>Раздел 20 графа 4 = Раздел 20 сумма граф с 5 по 12 по строке 10</t>
  </si>
  <si>
    <t>Раздел 20 графа 4 = Раздел 20 сумма граф с 5 по 12 по строке 11</t>
  </si>
  <si>
    <t>Раздел 20 графа 4 = Раздел 20 сумма граф с 5 по 12 по строке 12</t>
  </si>
  <si>
    <t>Раздел 20 графа 4 = Раздел 20 сумма граф с 5 по 12 по строке 13</t>
  </si>
  <si>
    <t>Раздел 20 графа 4 = Раздел 20 сумма граф с 5 по 12 по строке 14</t>
  </si>
  <si>
    <t>Раздел 20 графа 4 = Раздел 20 сумма граф с 5 по 12 по строке 15</t>
  </si>
  <si>
    <t>Раздел 20 графа 4 &lt;= Раздел 20 графа 3 по строке 01</t>
  </si>
  <si>
    <t>Раздел 20 графа 4 &lt;= Раздел 20 графа 3 по строке 02</t>
  </si>
  <si>
    <t>Раздел 20 графа 4 &lt;= Раздел 20 графа 3 по строке 03</t>
  </si>
  <si>
    <t>Раздел 20 графа 4 &lt;= Раздел 20 графа 3 по строке 04</t>
  </si>
  <si>
    <t>Раздел 20 графа 4 &lt;= Раздел 20 графа 3 по строке 05</t>
  </si>
  <si>
    <t>Раздел 20 графа 4 &lt;= Раздел 20 графа 3 по строке 06</t>
  </si>
  <si>
    <t>Раздел 20 графа 4 &lt;= Раздел 20 графа 3 по строке 07</t>
  </si>
  <si>
    <t>Раздел 20 графа 4 &lt;= Раздел 20 графа 3 по строке 08</t>
  </si>
  <si>
    <t>Раздел 20 графа 4 &lt;= Раздел 20 графа 3 по строке 09</t>
  </si>
  <si>
    <t>Раздел 20 графа 4 &lt;= Раздел 20 графа 3 по строке 10</t>
  </si>
  <si>
    <t>Раздел 20 графа 4 &lt;= Раздел 20 графа 3 по строке 11</t>
  </si>
  <si>
    <t>Раздел 20 графа 4 &lt;= Раздел 20 графа 3 по строке 12</t>
  </si>
  <si>
    <t>Раздел 20 графа 4 &lt;= Раздел 20 графа 3 по строке 13</t>
  </si>
  <si>
    <t>Раздел 20 графа 4 &lt;= Раздел 20 графа 3 по строке 14</t>
  </si>
  <si>
    <t>Раздел 20 графа 4 &lt;= Раздел 20 графа 3 по строке 15</t>
  </si>
  <si>
    <t>в том числе (из графы 8) выпускных классов</t>
  </si>
  <si>
    <t>(без обучающихся в специальных (коррекционных) классах для детей с ограниченными возможностями здоровья;
составляется на основании документов о рождении)</t>
  </si>
  <si>
    <t xml:space="preserve">   в том числе для обучающихся 1-4 классов</t>
  </si>
  <si>
    <t xml:space="preserve">   в том числе обучающихся 1-4  классов </t>
  </si>
  <si>
    <t>Имеется ли интернат при школе (да-1, нет-0)</t>
  </si>
  <si>
    <t>Численность воспитанников в интернате при школе (чел)</t>
  </si>
  <si>
    <t>Раздел 8. Сведения о группах продленного дня и интернатах</t>
  </si>
  <si>
    <t>Раздел 9. Сведения о числе групп</t>
  </si>
  <si>
    <t>Число групп (заполняет детский дом, детский дом-школа и школа-интернат для детей с ограниченными возможностями здоровья; образовательные учреждения санаторного типа для детей, нуждающихся в длительном лечении)</t>
  </si>
  <si>
    <t>Примечание: строки 05, 06 заполняют образовательные учреждения, не имеющие статуса детского дома-школы, школы-интерната</t>
  </si>
  <si>
    <t>Учителя в специальных (коррекционных) классах для детей с ограниченными возможностями здоровья при общеобразовательных учреждениях (сумма строк 03-10)</t>
  </si>
  <si>
    <t xml:space="preserve">   классы для неслышащих детей</t>
  </si>
  <si>
    <t xml:space="preserve">   классы для слабослышащих и позднооглохших детей</t>
  </si>
  <si>
    <t xml:space="preserve">   классы для незрячих детей </t>
  </si>
  <si>
    <t xml:space="preserve">   классы для слабовидящих и поздноослепших детей</t>
  </si>
  <si>
    <t xml:space="preserve">   классы для детей с тяжелой речевой патологией</t>
  </si>
  <si>
    <t xml:space="preserve">   классы для детей с нарушениями опорно-двигательного аппарата</t>
  </si>
  <si>
    <t xml:space="preserve">   классы для детей с задержкой психического развития</t>
  </si>
  <si>
    <t xml:space="preserve">   классы для детей с умственной отсталостью</t>
  </si>
  <si>
    <t>Медицинские работники:
   врачи всех специальностей</t>
  </si>
  <si>
    <t>Учителя</t>
  </si>
  <si>
    <t>Раздел 1 графа 10 строка 04 = Раздел 1 строка  04 сумма граф 03 + 04 + 05 + 06 + 07 + 08 + 09</t>
  </si>
  <si>
    <t>Раздел 1 графа 10 строка 05 = Раздел 1 строка  05 сумма граф 03 + 04 + 05 + 06 + 07 + 08 + 09</t>
  </si>
  <si>
    <t>Раздел 1 графа 10 строка 06 = Раздел 1 строка  06 сумма граф 03 + 04 + 05 + 06 + 07 + 08 + 09</t>
  </si>
  <si>
    <t>Раздел 1 графа 10 строка 07 = Раздел 1 строка  07 сумма граф 03 + 04 + 05 + 06 + 07 + 08 + 09</t>
  </si>
  <si>
    <t>Раздел 1 графа 10 строка 08 = Раздел 1 строка  08 сумма граф 03 + 04 + 05 + 06 + 07 + 08 + 09</t>
  </si>
  <si>
    <t>Раздел 3 строка 04 графа 03 = Раздел 3 сумма строк 01 + 02 + 03 графа 03</t>
  </si>
  <si>
    <t>Раздел 20 графа 13 &lt;= Раздел 20 графа 3 по строке 01</t>
  </si>
  <si>
    <t>Раздел 20 графа 13 &lt;= Раздел 20 графа 3 по строке 02</t>
  </si>
  <si>
    <t>Раздел 20 графа 13 &lt;= Раздел 20 графа 3 по строке 03</t>
  </si>
  <si>
    <t>Раздел 20 графа 13 &lt;= Раздел 20 графа 3 по строке 04</t>
  </si>
  <si>
    <t>Раздел 20 графа 13 &lt;= Раздел 20 графа 3 по строке 05</t>
  </si>
  <si>
    <t>Раздел 20 графа 13 &lt;= Раздел 20 графа 3 по строке 06</t>
  </si>
  <si>
    <t>Раздел 20 графа 13 &lt;= Раздел 20 графа 3 по строке 07</t>
  </si>
  <si>
    <t>Раздел 20 графа 13 &lt;= Раздел 20 графа 3 по строке 08</t>
  </si>
  <si>
    <t>Раздел 20 графа 13 &lt;= Раздел 20 графа 3 по строке 09</t>
  </si>
  <si>
    <t>Раздел 20 графа 13 &lt;= Раздел 20 графа 3 по строке 10</t>
  </si>
  <si>
    <t>Раздел 20 графа 13 &lt;= Раздел 20 графа 3 по строке 11</t>
  </si>
  <si>
    <t>Раздел 20 графа 13 &lt;= Раздел 20 графа 3 по строке 12</t>
  </si>
  <si>
    <t>Раздел 20 графа 13 &lt;= Раздел 20 графа 3 по строке 13</t>
  </si>
  <si>
    <t>Раздел 20 графа 13 &lt;= Раздел 20 графа 3 по строке 14</t>
  </si>
  <si>
    <t>Раздел 20 графа 13 &lt;= Раздел 20 графа 3 по строке 15</t>
  </si>
  <si>
    <t xml:space="preserve">Раздел 21 строка 15  графа 03 = Раздел 21 сумма строк с 01 по 14 графа 03 </t>
  </si>
  <si>
    <t>Раздел 21 строка 15  графа 03 = Раздел 21 сумма строк с 01 по 14 графа 04</t>
  </si>
  <si>
    <t>Раздел 21 строка 15  графа 03 = Раздел 21 сумма строк с 01 по 14 графа 05</t>
  </si>
  <si>
    <t>Раздел 21 строка 15  графа 03 = Раздел 21 сумма строк с 01 по 14 графа 06</t>
  </si>
  <si>
    <t>Раздел 21 строка 15  графа 03 = Раздел 21 сумма строк с 01 по 14 графа 07</t>
  </si>
  <si>
    <t>Раздел 21 строка 15  графа 03 = Раздел 21 сумма строк с 01 по 14 графа 08</t>
  </si>
  <si>
    <t>Раздел 21 строка 15  графа 03 = Раздел 21 сумма строк с 01 по 14 графа 09</t>
  </si>
  <si>
    <t>Раздел 21 строка 15  графа 03 = Раздел 21 сумма строк с 01 по 14 графа 10</t>
  </si>
  <si>
    <t>Раздел 21 строка 15  графа 03 = Раздел 21 сумма строк с 01 по 14 графа 11</t>
  </si>
  <si>
    <t>Раздел 21 строка 15  графа 03 = Раздел 21 сумма строк с 01 по 14 графа 12</t>
  </si>
  <si>
    <t>Раздел 21 строка 15  графа 03 = Раздел 21 сумма строк с 01 по 14 графа 13</t>
  </si>
  <si>
    <t>Раздел 21 графа 4 = Раздел 21 сумма граф с 5 по 12 по строке 01</t>
  </si>
  <si>
    <t>Раздел 21 графа 4 = Раздел 21 сумма граф с 5 по 12 по строке 02</t>
  </si>
  <si>
    <t>Раздел 21 графа 4 = Раздел 21 сумма граф с 5 по 12 по строке 03</t>
  </si>
  <si>
    <t>Раздел 21 графа 4 = Раздел 21 сумма граф с 5 по 12 по строке 04</t>
  </si>
  <si>
    <t>Раздел 21 графа 4 = Раздел 21 сумма граф с 5 по 12 по строке 05</t>
  </si>
  <si>
    <t>Раздел 21 графа 4 = Раздел 21 сумма граф с 5 по 12 по строке 06</t>
  </si>
  <si>
    <t>Раздел 21 графа 4 = Раздел 21 сумма граф с 5 по 12 по строке 07</t>
  </si>
  <si>
    <t>Раздел 21 графа 4 = Раздел 21 сумма граф с 5 по 12 по строке 08</t>
  </si>
  <si>
    <t>Раздел 21 графа 4 = Раздел 21 сумма граф с 5 по 12 по строке 09</t>
  </si>
  <si>
    <t>Раздел 3 строка 04 графа 03 &gt;= Раздел 3 строка 05 графа 03</t>
  </si>
  <si>
    <t>Раздел 4 строка 01 графа 05 &lt;= Раздел 4 строка 01 графа 04</t>
  </si>
  <si>
    <t>Раздел 4 строка 02 графа 05 &lt;= Раздел 4 строка 02 графа 04</t>
  </si>
  <si>
    <t>Раздел 4 строка 03 графа 05 &lt;= Раздел 4 строка 03 графа 04</t>
  </si>
  <si>
    <t>Раздел 4 строка 04 графа 05 &lt;= Раздел 4 строка 04 графа 04</t>
  </si>
  <si>
    <t>Раздел 4 строка 05 графа 05 &lt;= Раздел 4 строка 05 графа 04</t>
  </si>
  <si>
    <t>Раздел 4 строка 06 графа 05 &lt;= Раздел 4 строка 06 графа 04</t>
  </si>
  <si>
    <t>Раздел 4 строка 07 графа 05 &lt;= Раздел 4 строка 07 графа 04</t>
  </si>
  <si>
    <t>Раздел 4 строка 08 графа 05 &lt;= Раздел 4 строка 08 графа 04</t>
  </si>
  <si>
    <t>Раздел 4 строка 09 графа 05 &lt;= Раздел 4 строка 09 графа 04</t>
  </si>
  <si>
    <t>Раздел 4 строка 10 графа 05 &lt;= Раздел 4 строка 10 графа 04</t>
  </si>
  <si>
    <t>Раздел 4 строка 11 графа 05 &lt;= Раздел 4 строка 11 графа 04</t>
  </si>
  <si>
    <t>Раздел 4 строка 12 графа 05 &lt;= Раздел 4 строка 12 графа 04</t>
  </si>
  <si>
    <t>Раздел 4 строка 13 графа 05 &lt;= Раздел 4 строка 13 графа 04</t>
  </si>
  <si>
    <t>Раздел 4 строка 14 графа 05 &lt;= Раздел 4 строка 14 графа 04</t>
  </si>
  <si>
    <t>Раздел 4 строка 15 графа 05 &lt;= Раздел 4 строка 15 графа 04</t>
  </si>
  <si>
    <t>Раздел 4 строка 01 графа 07 &lt;= Раздел 4 строка 01 графа 04</t>
  </si>
  <si>
    <t>Раздел 4 строка 02 графа 07 &lt;= Раздел 4 строка 02 графа 04</t>
  </si>
  <si>
    <t>Раздел 4 строка 03 графа 07 &lt;= Раздел 4 строка 03 графа 04</t>
  </si>
  <si>
    <t>Раздел 4 строка 04 графа 07 &lt;= Раздел 4 строка 04 графа 04</t>
  </si>
  <si>
    <t>Раздел 4 строка 05 графа 07 &lt;= Раздел 4 строка 05 графа 04</t>
  </si>
  <si>
    <t>Раздел 4 строка 06 графа 07 &lt;= Раздел 4 строка 06 графа 04</t>
  </si>
  <si>
    <t>Раздел 4 строка 07 графа 07 &lt;= Раздел 4 строка 07 графа 04</t>
  </si>
  <si>
    <t>Раздел 4 строка 08 графа 07 &lt;= Раздел 4 строка 08 графа 04</t>
  </si>
  <si>
    <t>Раздел 4 строка 09 графа 07 &lt;= Раздел 4 строка 09 графа 04</t>
  </si>
  <si>
    <t>Раздел 4 строка 10 графа 07 &lt;= Раздел 4 строка 10 графа 04</t>
  </si>
  <si>
    <t>Раздел 4 строка 11 графа 07 &lt;= Раздел 4 строка 11 графа 04</t>
  </si>
  <si>
    <t>Раздел 4 строка 12 графа 07 &lt;= Раздел 4 строка 12 графа 04</t>
  </si>
  <si>
    <t>Раздел 4 строка 13 графа 07 &lt;= Раздел 4 строка 13 графа 04</t>
  </si>
  <si>
    <t>Раздел 4 строка 14 графа 07 &lt;= Раздел 4 строка 14 графа 04</t>
  </si>
  <si>
    <t>Раздел 4 строка 15 графа 07 &lt;= Раздел 4 строка 15 графа 04</t>
  </si>
  <si>
    <t>Раздел 4 графа 04 строка 02 количество учащихся не соответствует количеству классов Раздел 4 графа 03 строка 02</t>
  </si>
  <si>
    <t>Раздел 21 графа 4 = Раздел 21 сумма граф с 5 по 12 по строке 10</t>
  </si>
  <si>
    <t>Раздел 21 графа 4 = Раздел 21 сумма граф с 5 по 12 по строке 11</t>
  </si>
  <si>
    <t>Раздел 21 графа 4 = Раздел 21 сумма граф с 5 по 12 по строке 12</t>
  </si>
  <si>
    <t>Раздел 21 графа 4 = Раздел 21 сумма граф с 5 по 12 по строке 13</t>
  </si>
  <si>
    <t>Раздел 21 графа 4 = Раздел 21 сумма граф с 5 по 12 по строке 14</t>
  </si>
  <si>
    <t>Раздел 21 графа 4 = Раздел 21 сумма граф с 5 по 12 по строке 15</t>
  </si>
  <si>
    <t xml:space="preserve">Раздел 21 графа 13 &lt;= Раздел 21 графа 3 по строке 01        </t>
  </si>
  <si>
    <t>Раздел 21 графа 4 &lt;= Раздел 21 графа 3 по строке 15</t>
  </si>
  <si>
    <t xml:space="preserve">Раздел 21 графа 4 &lt;= Раздел 21 графа 3 по строке 01        </t>
  </si>
  <si>
    <t>Раздел 21 графа 4 &lt;= Раздел 21 графа 3 по строке 02</t>
  </si>
  <si>
    <t>Раздел 21 графа 4 &lt;= Раздел 21 графа 3 по строке 03</t>
  </si>
  <si>
    <t>Раздел 21 графа 4 &lt;= Раздел 21 графа 3 по строке 04</t>
  </si>
  <si>
    <t>Раздел 21 графа 4 &lt;= Раздел 21 графа 3 по строке 05</t>
  </si>
  <si>
    <t>Раздел 21 графа 4 &lt;= Раздел 21 графа 3 по строке 06</t>
  </si>
  <si>
    <t>Раздел 21 графа 4 &lt;= Раздел 21 графа 3 по строке 07</t>
  </si>
  <si>
    <t>Раздел 21 графа 4 &lt;= Раздел 21 графа 3 по строке 08</t>
  </si>
  <si>
    <t>Раздел 21 графа 4 &lt;= Раздел 21 графа 3 по строке 09</t>
  </si>
  <si>
    <t>Раздел 21 графа 4 &lt;= Раздел 21 графа 3 по строке 10</t>
  </si>
  <si>
    <t>Раздел 21 графа 4 &lt;= Раздел 21 графа 3 по строке 11</t>
  </si>
  <si>
    <t>Раздел 21 графа 4 &lt;= Раздел 21 графа 3 по строке 12</t>
  </si>
  <si>
    <t>Раздел 21 графа 4 &lt;= Раздел 21 графа 3 по строке 13</t>
  </si>
  <si>
    <t>Раздел 21 графа 4 &lt;= Раздел 21 графа 3 по строке 14</t>
  </si>
  <si>
    <t>Раздел 21 графа 13 &lt;= Раздел 21 графа 3 по строке 02</t>
  </si>
  <si>
    <t>Раздел 21 графа 13 &lt;= Раздел 21 графа 3 по строке 03</t>
  </si>
  <si>
    <t>Раздел 21 графа 13 &lt;= Раздел 21 графа 3 по строке 04</t>
  </si>
  <si>
    <t>Раздел 4 графа 04 строка 03 количество учащихся не соответствует количеству классов Раздел 4 графа 03 строка 03</t>
  </si>
  <si>
    <t>Раздел 4 графа 04 строка 04 количество учащихся не соответствует количеству классов Раздел 4 графа 03 строка 04</t>
  </si>
  <si>
    <t>Раздел 4 графа 04 строка 05 количество учащихся не соответствует количеству классов Раздел 4 графа 03 строка 05</t>
  </si>
  <si>
    <t>Раздел 4 графа 04 строка 06 количество учащихся не соответствует количеству классов Раздел 4 графа 03 строка 06</t>
  </si>
  <si>
    <t>Раздел 4 графа 04 строка 07 количество учащихся не соответствует количеству классов Раздел 4 графа 03 строка 07</t>
  </si>
  <si>
    <t>Раздел 4 графа 04 строка 08 количество учащихся не соответствует количеству классов Раздел 4 графа 03 строка 08</t>
  </si>
  <si>
    <t>Раздел 4 графа 04 строка 09 количество учащихся не соответствует количеству классов Раздел 4 графа 03 строка 09</t>
  </si>
  <si>
    <t>Раздел 4 графа 04 строка 10 количество учащихся не соответствует количеству классов Раздел 4 графа 03 строка 10</t>
  </si>
  <si>
    <t>Раздел 4 графа 04 строка 11 количество учащихся не соответствует количеству классов Раздел 4 графа 03 строка 11</t>
  </si>
  <si>
    <t>Раздел 4 графа 04 строка 12 количество учащихся не соответствует количеству классов Раздел 4 графа 03 строка 12</t>
  </si>
  <si>
    <t>Раздел 4 графа 04 строка 13 количество учащихся не соответствует количеству классов Раздел 4 графа 03 строка 13</t>
  </si>
  <si>
    <t>Раздел 21 графа 13 &lt;= Раздел 21 графа 3 по строке 05</t>
  </si>
  <si>
    <t>Раздел 21 графа 13 &lt;= Раздел 21 графа 3 по строке 06</t>
  </si>
  <si>
    <t>Раздел 21 графа 13 &lt;= Раздел 21 графа 3 по строке 07</t>
  </si>
  <si>
    <t>Раздел 21 графа 13 &lt;= Раздел 21 графа 3 по строке 08</t>
  </si>
  <si>
    <t>Раздел 21 графа 13 &lt;= Раздел 21 графа 3 по строке 09</t>
  </si>
  <si>
    <t>Раздел 21 графа 13 &lt;= Раздел 21 графа 3 по строке 10</t>
  </si>
  <si>
    <t>Раздел 21 графа 13 &lt;= Раздел 21 графа 3 по строке 11</t>
  </si>
  <si>
    <t>Раздел 21 графа 13 &lt;= Раздел 21 графа 3 по строке 12</t>
  </si>
  <si>
    <t>Раздел 21 графа 13 &lt;= Раздел 21 графа 3 по строке 13</t>
  </si>
  <si>
    <t>Раздел 21 графа 13 &lt;= Раздел 21 графа 3 по строке 14</t>
  </si>
  <si>
    <t>Раздел 21 графа 13 &lt;= Раздел 21 графа 3 по строке 15</t>
  </si>
  <si>
    <t>Раздел 22 строка 02 графа 03 &lt;= Раздел 22 строка 01 графа 03</t>
  </si>
  <si>
    <t>Раздел 22 строка 02 графа 04 &lt;= Раздел 22 строка 01 графа 04</t>
  </si>
  <si>
    <t>Раздел 22 строка 04 графа 03 &lt;= Раздел 22 строка 03 графа 03</t>
  </si>
  <si>
    <t>Раздел 22 строка 04 графа 04 &lt;= Раздел 22 строка 03 графа 04</t>
  </si>
  <si>
    <t>Раздел 22 строка 06 графа 03 &lt;= Раздел 22 строка 05 графа 03</t>
  </si>
  <si>
    <t>Раздел 22 строка 06 графа 04 &lt;= Раздел 22 строка 05 графа 04</t>
  </si>
  <si>
    <t>Раздел 4 строка 01 графа 4 = Раздел 1 сумма строк 01 + 02 + 03 графа 3</t>
  </si>
  <si>
    <t>Раздел 4 графа 04 строка 14 количество учащихся не соответствует количеству классов Раздел 4 графа 03 строка 14</t>
  </si>
  <si>
    <t>Раздел 4 графа 04 строка 15 количество учащихся не соответствует количеству классов Раздел 4 графа 03 строка 15</t>
  </si>
  <si>
    <t>Раздел 4 графа 04 строка 16 количество учащихся не соответствует количеству классов Раздел 4 графа 03 строка 16</t>
  </si>
  <si>
    <t>Раздел 4 графа 09 строка 01 количество учащихся не соответствует количеству классов Раздел 4 графа 08 строка 01</t>
  </si>
  <si>
    <t>Раздел 4 графа 09 строка 02 количество учащихся не соответствует количеству классов Раздел 4 графа 08 строка 02</t>
  </si>
  <si>
    <t>Раздел 4 графа 09 строка 03 количество учащихся не соответствует количеству классов Раздел 4 графа 08 строка 03</t>
  </si>
  <si>
    <t>Раздел 4 графа 09 строка 04 количество учащихся не соответствует количеству классов Раздел 4 графа 08 строка 04</t>
  </si>
  <si>
    <t>Раздел 4 графа 09 строка 05 количество учащихся не соответствует количеству классов Раздел 4 графа 08 строка 05</t>
  </si>
  <si>
    <t>Раздел 4 графа 09 строка 06 количество учащихся не соответствует количеству классов Раздел 4 графа 08 строка 06</t>
  </si>
  <si>
    <t>Раздел 4 графа 09 строка 07 количество учащихся не соответствует количеству классов Раздел 4 графа 08 строка 07</t>
  </si>
  <si>
    <t>Раздел 4 графа 09 строка 08 количество учащихся не соответствует количеству классов Раздел 4 графа 08 строка 08</t>
  </si>
  <si>
    <t>Раздел 4 графа 09 строка 09 количество учащихся не соответствует количеству классов Раздел 4 графа 08 строка 09</t>
  </si>
  <si>
    <t>Раздел 4 сумма строк  02 + 03 графа 4 = Раздел 1 сумма строк 01 + 02 + 03 графа 4</t>
  </si>
  <si>
    <t>Раздел 4 строка 04 графа 4 = Раздел 1 сумма строк 01 + 02 + 03 графа 5</t>
  </si>
  <si>
    <t>Раздел 4 строка 05 графа 4 = Раздел 1 сумма строк 01 + 02 + 03 графа 6</t>
  </si>
  <si>
    <t>Раздел 4 строка 06 графа 4 = Раздел 1 сумма строк 01 + 02 + 03 графа 7</t>
  </si>
  <si>
    <t>Раздел 4 сумма  строк 07 + 08 + 09 + 10 + 11 графа 4 = Раздел 1 сумма строк 01 + 02 + 03 графа 8</t>
  </si>
  <si>
    <t>Раздел 4 сумма строк  12 + 13 + 14 графа 4 = Раздел 1 сумма строк 01 + 02 + 03 графа 9</t>
  </si>
  <si>
    <t>Раздел 4 строка 15 графа 4 = Раздел 1 сумма строк 01 + 02 + 03 графа 10</t>
  </si>
  <si>
    <t>Раздел 3 строка 01 графа 3 &lt;= Раздел 4 сумма строк  01 + 02 + 03 + 04 + 05 + 06 графа 3</t>
  </si>
  <si>
    <t>Раздел 3 строка 02 графа 3 &lt;= Раздел 4 сумма строк 07 + 08 + 09 + 10 + 11 графа 3</t>
  </si>
  <si>
    <t>Раздел 3 строка 03 графа 3 &lt;= Раздел 4 сумма строк 12 + 13 + 14 графа 3</t>
  </si>
  <si>
    <t>Раздел 4 строка 15 графа 3 &gt;= Раздел 3 строка 04 графа 3</t>
  </si>
  <si>
    <t>Раздел 3 строка 01 графа 4 &lt;= Раздел 4 сумма строк (01+02+03+04+05+06) сумма граф (8+10+12+14+16+18+20+22)</t>
  </si>
  <si>
    <t>Раздел 3 строка 02 графа 4 &lt;= Раздел 4 сумма строк (07+08+09+10+11) сумма граф (8+10+12+14+16+18+20+22)</t>
  </si>
  <si>
    <t>Раздел 3 строка 03 графа 4 &lt;= Раздел 4 сумма строк (12+13+14) сумма граф (8+10+12+14+16+18+20+22)</t>
  </si>
  <si>
    <t>Раздел 4 строка 15 графа 06 = Раздел 4 сумма строк  01 + 02 + 03 + 04 + 05 + 06 + 07 + 08 + 09 + 10 + 11 + 12 + 13 + 14 графа 06</t>
  </si>
  <si>
    <t>Раздел 4 строка 15 графа 07 = Раздел 4 сумма строк  01 + 02 + 03 + 04 + 05 + 06 + 07 + 08 + 09 + 10 + 11 + 12 + 13 + 14 графа 07</t>
  </si>
  <si>
    <t>Раздел 4 графа 09 строка 13 количество учащихся не соответствует количеству классов Раздел 4 графа 08 строка 13</t>
  </si>
  <si>
    <t>Раздел 4 графа 09 строка 14 количество учащихся не соответствует количеству классов Раздел 4 графа 08 строка 14</t>
  </si>
  <si>
    <t>Раздел 4 графа 09 строка 15 количество учащихся не соответствует количеству классов Раздел 4 графа 08 строка 15</t>
  </si>
  <si>
    <t>Численность обучающихся, воспитанников с ограниченными возможностями здоровья (без обучающихся в специальных (коррекционных) классах, организованных при общеобразовательном учреждении) (чел)</t>
  </si>
  <si>
    <t>дети-сироты (устроенные под надзор в об-разовательных организациях)</t>
  </si>
  <si>
    <t>из них (из графы 3)            дети-инвалиды</t>
  </si>
  <si>
    <t>из них численность занимающихся в 2 и более кружках</t>
  </si>
  <si>
    <t xml:space="preserve"> в том числе:
   в дневные общеобразовательные учреждения</t>
  </si>
  <si>
    <t>Численность детей, обучающихся в форме семейного образования (чел)</t>
  </si>
  <si>
    <t>Численность обучающихся в группах продленного дня (чел)</t>
  </si>
  <si>
    <t>Орган коллегиального управления  с участием общественности (да-1, нет-0)</t>
  </si>
  <si>
    <t>Число автотранспортных средств, предназначенных для перевозки обучающихся (при отсутствии автотранспортных средств поставить "0") (ед)</t>
  </si>
  <si>
    <t>Численность обучающихся на дому по индивидуальным учебным планам
(из суммы строк 01 и 03)</t>
  </si>
  <si>
    <t>Имеет ли учреждение на сайте нормативно закрепленный перечень сведений о своей деятельности (да, нет)</t>
  </si>
  <si>
    <t>Раздел 4 строка 15 графа 4 = Раздел 5 строка 20 графа 3</t>
  </si>
  <si>
    <t>Раздел 4 строка 15 графа 7 = Раздел 5 строка 20 графа 4</t>
  </si>
  <si>
    <t>Раздел 5 строка 20 графа 5 = Раздел 4 строка  01 графа 4</t>
  </si>
  <si>
    <t>Раздел 5 строка 20 графа 6 = Раздел 4 сумма строк (02 + 03) графа 4</t>
  </si>
  <si>
    <t>Раздел 5 строка 20 графа 7 = Раздел 4 строка 11 графа 4</t>
  </si>
  <si>
    <t>Раздел 5 строка 20 графа 8 = Раздел 4 сумма строк  (12 + 13 + 14) графа 4</t>
  </si>
  <si>
    <t>слабослыша-щие и поздно-оглохшие</t>
  </si>
  <si>
    <t>Раздел 22 строка 04 графа 5 &lt;= Раздел 4 строка 23 графа 3</t>
  </si>
  <si>
    <t>Раздел 22 строка 05 графа 5 &lt;= Раздел 4 строка 24 графа 3</t>
  </si>
  <si>
    <t>Раздел 4 графа 11 строка 03 количество учащихся не соответствует количеству классов Раздел 4 графа 10 строка 03</t>
  </si>
  <si>
    <t>Раздел 4 графа 11 строка 04 количество учащихся не соответствует количеству классов Раздел 4 графа 10 строка 04</t>
  </si>
  <si>
    <t>Раздел 4 графа 11 строка 05 количество учащихся не соответствует количеству классов Раздел 4 графа 10 строка 05</t>
  </si>
  <si>
    <t>Раздел 22 строка 01 графа 4 &lt;= Раздел 22 строка 01 графа 3</t>
  </si>
  <si>
    <t>Раздел 22 строка 02 графа 4 &lt;= Раздел 22 строка 02 графа 3</t>
  </si>
  <si>
    <t>Раздел 22 строка 03 графа 4 &lt;= Раздел 22 строка 03 графа 3</t>
  </si>
  <si>
    <t>Раздел 22 строка 04 графа 4 &lt;= Раздел 22 строка 04 графа 3</t>
  </si>
  <si>
    <t>Раздел 22 строка 05 графа 4 &lt;= Раздел 22 строка 05 графа 3</t>
  </si>
  <si>
    <t>Раздел 22 строка 06 графа 4 &lt;= Раздел 22 строка 06 графа 3</t>
  </si>
  <si>
    <t>Раздел 22 строка 06 графа 03 &lt;= Раздел 22 сумма строк (02+04) графа 03</t>
  </si>
  <si>
    <t>Раздел 22 строка 06 графа 04 &lt;= Раздел 22 сумма строк (02+04) графа 04</t>
  </si>
  <si>
    <t>Раздел 22 строка 06 графа 05 &lt;= Раздел 22 сумма строк (02+04) графа 05</t>
  </si>
  <si>
    <t xml:space="preserve">Раздел 22 строка 05 графа 03 &lt;= Раздел 22 сумма строк (01+03)  графа 03 </t>
  </si>
  <si>
    <t>Раздел 22 строка 05 графа 04 &lt;= Раздел 22 сумма строк (01+03)  графа 04</t>
  </si>
  <si>
    <t>Раздел 22 строка 05 графа 05 &lt;= Раздел 22 сумма строк (01+03)  графа 05</t>
  </si>
  <si>
    <t>Раздел 13 строка 66 графа 3  Отсутствует собственный сайт в сети Интернет Раздел 13 строка 54 графа 3 = 0</t>
  </si>
  <si>
    <t>Раздел 4 графа 11 строка 10 количество учащихся не соответствует количеству классов Раздел 4 графа 10 строка 10</t>
  </si>
  <si>
    <t>Раздел 4 графа 11 строка 11 количество учащихся не соответствует количеству классов Раздел 4 графа 10 строка 11</t>
  </si>
  <si>
    <t>Раздел 4 графа 11 строка 12 количество учащихся не соответствует количеству классов Раздел 4 графа 10 строка 12</t>
  </si>
  <si>
    <t>Раздел 4 графа 11 строка 13 количество учащихся не соответствует количеству классов Раздел 4 графа 10 строка 13</t>
  </si>
  <si>
    <t>Раздел 4 графа 11 строка 14 количество учащихся не соответствует количеству классов Раздел 4 графа 10 строка 14</t>
  </si>
  <si>
    <t>Раздел 4 графа 11 строка 15 количество учащихся не соответствует количеству классов Раздел 4 графа 10 строка 15</t>
  </si>
  <si>
    <t>Раздел 4 графа 13 строка 01 количество учащихся не соответствует количеству классов Раздел 4 графа 12 строка 01</t>
  </si>
  <si>
    <t>Раздел 4 графа 13 строка 02 количество учащихся не соответствует количеству классов Раздел 4 графа 12 строка 02</t>
  </si>
  <si>
    <t>Раздел 4 графа 13 строка 03 количество учащихся не соответствует количеству классов Раздел 4 графа 12 строка 03</t>
  </si>
  <si>
    <t>Раздел 4 графа 13 строка 04 количество учащихся не соответствует количеству классов Раздел 4 графа 12 строка 04</t>
  </si>
  <si>
    <t>Раздел 4 графа 13 строка 05 количество учащихся не соответствует количеству классов Раздел 4 графа 12 строка 05</t>
  </si>
  <si>
    <t>Конец T_Check</t>
  </si>
  <si>
    <t>Data_Adr</t>
  </si>
  <si>
    <t>ID_Element</t>
  </si>
  <si>
    <t>Sorting</t>
  </si>
  <si>
    <t>Val</t>
  </si>
  <si>
    <t>P_FormName</t>
  </si>
  <si>
    <t xml:space="preserve">Наименование формы:  </t>
  </si>
  <si>
    <t>P_Name</t>
  </si>
  <si>
    <t xml:space="preserve">Наименование отчитыающейся организации:  </t>
  </si>
  <si>
    <t>P_Adress</t>
  </si>
  <si>
    <t xml:space="preserve">Почтовый адрес:  </t>
  </si>
  <si>
    <t>P_OKUD</t>
  </si>
  <si>
    <t xml:space="preserve">Код формы по ОКУД:  </t>
  </si>
  <si>
    <t>P_OKPO</t>
  </si>
  <si>
    <t xml:space="preserve">Код отчитывающейся  организации по ОКПО:  </t>
  </si>
  <si>
    <t>Конец DATA_ADR</t>
  </si>
  <si>
    <t>P_KOD_INST_LOC</t>
  </si>
  <si>
    <t>Код учреждения-локальный:</t>
  </si>
  <si>
    <t>Verificationcheck</t>
  </si>
  <si>
    <t>Дата проведения проверки</t>
  </si>
  <si>
    <t>Результат проведения проверки: 0-не проводилась, 1-проводилась (ошибок нет), 2-проводилась (есть ошибки)</t>
  </si>
  <si>
    <t>Раздел 4 графа 13 строка 06 количество учащихся не соответствует количеству классов Раздел 4 графа 12 строка 06</t>
  </si>
  <si>
    <t>Раздел 4 графа 13 строка 07 количество учащихся не соответствует количеству классов Раздел 4 графа 12 строка 07</t>
  </si>
  <si>
    <t>Раздел 4 графа 13 строка 08 количество учащихся не соответствует количеству классов Раздел 4 графа 12 строка 08</t>
  </si>
  <si>
    <t>Раздел 4 графа 13 строка 09 количество учащихся не соответствует количеству классов Раздел 4 графа 12 строка 09</t>
  </si>
  <si>
    <t>Раздел 4 графа 13 строка 10 количество учащихся не соответствует количеству классов Раздел 4 графа 12 строка 10</t>
  </si>
  <si>
    <t>Раздел 4 графа 13 строка 11 количество учащихся не соответствует количеству классов Раздел 4 графа 12 строка 11</t>
  </si>
  <si>
    <t>Раздел 4 графа 13 строка 12 количество учащихся не соответствует количеству классов Раздел 4 графа 12 строка 12</t>
  </si>
  <si>
    <t>Число 1-4 и подготовительных классов и классов-комплектов (включая 1 классы, организованные в дошкольном учреждении)</t>
  </si>
  <si>
    <t>Число 5-9 классов и классов-комплектов</t>
  </si>
  <si>
    <t xml:space="preserve">Число 10-12 классов и классов-комплектов </t>
  </si>
  <si>
    <t>Число 1-11 (12) классов и классов-комплектов (сумма строк 01-03)</t>
  </si>
  <si>
    <t>в них обучающихся, чел</t>
  </si>
  <si>
    <t>Раздел 4 графа 13 строка 13 количество учащихся не соответствует количеству классов Раздел 4 графа 12 строка 13</t>
  </si>
  <si>
    <t>Абазинский</t>
  </si>
  <si>
    <t>001</t>
  </si>
  <si>
    <t>Аварский</t>
  </si>
  <si>
    <t>003</t>
  </si>
  <si>
    <t>Адыгейский</t>
  </si>
  <si>
    <t>006</t>
  </si>
  <si>
    <t>Азербайджанский</t>
  </si>
  <si>
    <t>007</t>
  </si>
  <si>
    <t>Алтайский</t>
  </si>
  <si>
    <t>012</t>
  </si>
  <si>
    <t>Армянский</t>
  </si>
  <si>
    <t>019</t>
  </si>
  <si>
    <t>Балкарский</t>
  </si>
  <si>
    <t>10</t>
  </si>
  <si>
    <t>282</t>
  </si>
  <si>
    <t>Башкирский</t>
  </si>
  <si>
    <t>11</t>
  </si>
  <si>
    <t>026</t>
  </si>
  <si>
    <t>Белорусский</t>
  </si>
  <si>
    <t>12</t>
  </si>
  <si>
    <t>028</t>
  </si>
  <si>
    <t>Бурятский</t>
  </si>
  <si>
    <t>13</t>
  </si>
  <si>
    <t>033</t>
  </si>
  <si>
    <t>Вепсский</t>
  </si>
  <si>
    <t>14</t>
  </si>
  <si>
    <t>039</t>
  </si>
  <si>
    <t>Грузинский</t>
  </si>
  <si>
    <t>16</t>
  </si>
  <si>
    <t>049</t>
  </si>
  <si>
    <t>Даргинский</t>
  </si>
  <si>
    <t>17</t>
  </si>
  <si>
    <t>055</t>
  </si>
  <si>
    <t>Долганский</t>
  </si>
  <si>
    <t>18</t>
  </si>
  <si>
    <t>283</t>
  </si>
  <si>
    <t>15</t>
  </si>
  <si>
    <t>Еврейский (идиш)</t>
  </si>
  <si>
    <t>19</t>
  </si>
  <si>
    <t>061</t>
  </si>
  <si>
    <t>Ительменский</t>
  </si>
  <si>
    <t>21</t>
  </si>
  <si>
    <t>071</t>
  </si>
  <si>
    <t>Ингушский</t>
  </si>
  <si>
    <t>20</t>
  </si>
  <si>
    <t>066</t>
  </si>
  <si>
    <t>Казахский</t>
  </si>
  <si>
    <t>23</t>
  </si>
  <si>
    <t>076</t>
  </si>
  <si>
    <t>Калмыцкий</t>
  </si>
  <si>
    <t>24</t>
  </si>
  <si>
    <t>078</t>
  </si>
  <si>
    <t>Кабардинский</t>
  </si>
  <si>
    <t>22</t>
  </si>
  <si>
    <t>075</t>
  </si>
  <si>
    <t>Карачаевский</t>
  </si>
  <si>
    <t>25</t>
  </si>
  <si>
    <t>085</t>
  </si>
  <si>
    <t>Карельский</t>
  </si>
  <si>
    <t>26</t>
  </si>
  <si>
    <t>086</t>
  </si>
  <si>
    <t>Кетский</t>
  </si>
  <si>
    <t>27</t>
  </si>
  <si>
    <t>089</t>
  </si>
  <si>
    <t>Коми</t>
  </si>
  <si>
    <t>29</t>
  </si>
  <si>
    <t>096</t>
  </si>
  <si>
    <t>Коми-пермяцкий</t>
  </si>
  <si>
    <t>30</t>
  </si>
  <si>
    <t>097</t>
  </si>
  <si>
    <t>Корейский</t>
  </si>
  <si>
    <t>31</t>
  </si>
  <si>
    <t>098</t>
  </si>
  <si>
    <t>Корякский</t>
  </si>
  <si>
    <t>32</t>
  </si>
  <si>
    <t>099</t>
  </si>
  <si>
    <t>28</t>
  </si>
  <si>
    <t>Крымско-татарский</t>
  </si>
  <si>
    <t>33</t>
  </si>
  <si>
    <t>102</t>
  </si>
  <si>
    <t>Кумыкский</t>
  </si>
  <si>
    <t>34</t>
  </si>
  <si>
    <t>105</t>
  </si>
  <si>
    <t>Лакский</t>
  </si>
  <si>
    <t>35</t>
  </si>
  <si>
    <t>112</t>
  </si>
  <si>
    <t>Лезгинский</t>
  </si>
  <si>
    <t>37</t>
  </si>
  <si>
    <t>114</t>
  </si>
  <si>
    <t>Латышский</t>
  </si>
  <si>
    <t>36</t>
  </si>
  <si>
    <t>113</t>
  </si>
  <si>
    <t>Литовский</t>
  </si>
  <si>
    <t>38</t>
  </si>
  <si>
    <t>116</t>
  </si>
  <si>
    <t>Марийский горный</t>
  </si>
  <si>
    <t>40</t>
  </si>
  <si>
    <t>121</t>
  </si>
  <si>
    <t>Марийский луговой</t>
  </si>
  <si>
    <t>41</t>
  </si>
  <si>
    <t>321</t>
  </si>
  <si>
    <t>Мордовский мокша</t>
  </si>
  <si>
    <t>42</t>
  </si>
  <si>
    <t>126</t>
  </si>
  <si>
    <t>Мордовский эрзя</t>
  </si>
  <si>
    <t>43</t>
  </si>
  <si>
    <t>326</t>
  </si>
  <si>
    <t>Манси</t>
  </si>
  <si>
    <t>39</t>
  </si>
  <si>
    <t>899</t>
  </si>
  <si>
    <t>Нанайский</t>
  </si>
  <si>
    <t>44</t>
  </si>
  <si>
    <t>132</t>
  </si>
  <si>
    <t>Ненецкий</t>
  </si>
  <si>
    <t>47</t>
  </si>
  <si>
    <t>136</t>
  </si>
  <si>
    <t>Ногайский</t>
  </si>
  <si>
    <t>50</t>
  </si>
  <si>
    <t>138</t>
  </si>
  <si>
    <t>Немецкий</t>
  </si>
  <si>
    <t>46</t>
  </si>
  <si>
    <t>135</t>
  </si>
  <si>
    <t>Новогреческий</t>
  </si>
  <si>
    <t>49</t>
  </si>
  <si>
    <t>898</t>
  </si>
  <si>
    <t>Нивхский (на двух диалектах)</t>
  </si>
  <si>
    <t>48</t>
  </si>
  <si>
    <t>137</t>
  </si>
  <si>
    <t>45</t>
  </si>
  <si>
    <t>Раздел 4 графа 04 строка 01 количество учащихся не соответствует количеству классов Раздел 4 графа 03 строка 01</t>
  </si>
  <si>
    <t>Осетинский</t>
  </si>
  <si>
    <t>52</t>
  </si>
  <si>
    <t>146</t>
  </si>
  <si>
    <t>Польский</t>
  </si>
  <si>
    <t>53</t>
  </si>
  <si>
    <t>150</t>
  </si>
  <si>
    <t>Русский</t>
  </si>
  <si>
    <t>54</t>
  </si>
  <si>
    <t>155</t>
  </si>
  <si>
    <t>Рутульский</t>
  </si>
  <si>
    <t>56</t>
  </si>
  <si>
    <t>157</t>
  </si>
  <si>
    <t>Саамский</t>
  </si>
  <si>
    <t>57</t>
  </si>
  <si>
    <t>164</t>
  </si>
  <si>
    <t>Селькупский</t>
  </si>
  <si>
    <t>58</t>
  </si>
  <si>
    <t>168</t>
  </si>
  <si>
    <t>51</t>
  </si>
  <si>
    <t>Табасаранский</t>
  </si>
  <si>
    <t>59</t>
  </si>
  <si>
    <t>174</t>
  </si>
  <si>
    <t>Татарский</t>
  </si>
  <si>
    <t>60</t>
  </si>
  <si>
    <t>181</t>
  </si>
  <si>
    <t>Татский</t>
  </si>
  <si>
    <t>61</t>
  </si>
  <si>
    <t>185</t>
  </si>
  <si>
    <t>Тофаларский</t>
  </si>
  <si>
    <t>62</t>
  </si>
  <si>
    <t>192</t>
  </si>
  <si>
    <t>55</t>
  </si>
  <si>
    <t>Тувинский</t>
  </si>
  <si>
    <t>63</t>
  </si>
  <si>
    <t>196</t>
  </si>
  <si>
    <t>Турецкий</t>
  </si>
  <si>
    <t>64</t>
  </si>
  <si>
    <t>197</t>
  </si>
  <si>
    <t>Туркменский</t>
  </si>
  <si>
    <t>65</t>
  </si>
  <si>
    <t>199</t>
  </si>
  <si>
    <t>Удмуртский</t>
  </si>
  <si>
    <t>66</t>
  </si>
  <si>
    <t>202</t>
  </si>
  <si>
    <t>Украинский</t>
  </si>
  <si>
    <t>68</t>
  </si>
  <si>
    <t>206</t>
  </si>
  <si>
    <t>Хакасский</t>
  </si>
  <si>
    <t>71</t>
  </si>
  <si>
    <t>217</t>
  </si>
  <si>
    <t>Хантыйский (на трех диалектах)</t>
  </si>
  <si>
    <t>72</t>
  </si>
  <si>
    <t>219</t>
  </si>
  <si>
    <t>Финский</t>
  </si>
  <si>
    <t>70</t>
  </si>
  <si>
    <t>211</t>
  </si>
  <si>
    <t>Чеченский</t>
  </si>
  <si>
    <t>75</t>
  </si>
  <si>
    <t>238</t>
  </si>
  <si>
    <t>Черкесский</t>
  </si>
  <si>
    <t>74</t>
  </si>
  <si>
    <t>897</t>
  </si>
  <si>
    <t>Чувашский</t>
  </si>
  <si>
    <t>76</t>
  </si>
  <si>
    <t>243</t>
  </si>
  <si>
    <t>Чукотский</t>
  </si>
  <si>
    <t>77</t>
  </si>
  <si>
    <t>244</t>
  </si>
  <si>
    <t>67</t>
  </si>
  <si>
    <t>Эвенский</t>
  </si>
  <si>
    <t>80</t>
  </si>
  <si>
    <t>262</t>
  </si>
  <si>
    <t>Эскимосский</t>
  </si>
  <si>
    <t>82</t>
  </si>
  <si>
    <t>265</t>
  </si>
  <si>
    <t>69</t>
  </si>
  <si>
    <t>Эвенкийский</t>
  </si>
  <si>
    <t>79</t>
  </si>
  <si>
    <t>261</t>
  </si>
  <si>
    <t>Эстонский</t>
  </si>
  <si>
    <t>267</t>
  </si>
  <si>
    <t>Юкагирский</t>
  </si>
  <si>
    <t>271</t>
  </si>
  <si>
    <t>Якутский</t>
  </si>
  <si>
    <t>275</t>
  </si>
  <si>
    <t>73</t>
  </si>
  <si>
    <t>Агульский</t>
  </si>
  <si>
    <t>005</t>
  </si>
  <si>
    <t>Греческий</t>
  </si>
  <si>
    <t>048</t>
  </si>
  <si>
    <t>Китайский</t>
  </si>
  <si>
    <t>092</t>
  </si>
  <si>
    <t>Негидальский</t>
  </si>
  <si>
    <t>134</t>
  </si>
  <si>
    <t>Удэгейский</t>
  </si>
  <si>
    <t>203</t>
  </si>
  <si>
    <t>78</t>
  </si>
  <si>
    <t>Ульчский</t>
  </si>
  <si>
    <t>207</t>
  </si>
  <si>
    <t>Цахурский</t>
  </si>
  <si>
    <t>227</t>
  </si>
  <si>
    <t>Шорский</t>
  </si>
  <si>
    <t>253</t>
  </si>
  <si>
    <t>81</t>
  </si>
  <si>
    <t>Энецкий</t>
  </si>
  <si>
    <t>263</t>
  </si>
  <si>
    <t>Орокский (Уйльта)</t>
  </si>
  <si>
    <t>144</t>
  </si>
  <si>
    <t>Код по ОКИН</t>
  </si>
  <si>
    <t>Data Lang</t>
  </si>
  <si>
    <t>Раздел 4 графа 13 строка 14 количество учащихся не соответствует количеству классов Раздел 4 графа 12 строка 14</t>
  </si>
  <si>
    <t>Раздел 4 графа 13 строка 15 количество учащихся не соответствует количеству классов Раздел 4 графа 12 строка 15</t>
  </si>
  <si>
    <t>Раздел 4 строка 01 графа 06 &lt;= Раздел 4 строка 01 графа 04</t>
  </si>
  <si>
    <t>Раздел 4 строка 02 графа 06 &lt;= Раздел 4 строка 02 графа 04</t>
  </si>
  <si>
    <t>Раздел 4 строка 03 графа 06 &lt;= Раздел 4 строка 03 графа 04</t>
  </si>
  <si>
    <t>Раздел 4 строка 04 графа 06 &lt;= Раздел 4 строка 04 графа 04</t>
  </si>
  <si>
    <t>Раздел 4 строка 05 графа 06 &lt;= Раздел 4 строка 05 графа 04</t>
  </si>
  <si>
    <t>Раздел 4 строка 06 графа 06 &lt;= Раздел 4 строка 06 графа 04</t>
  </si>
  <si>
    <t>Раздел 4 строка 07 графа 06 &lt;= Раздел 4 строка 07 графа 04</t>
  </si>
  <si>
    <t>Раздел 4 строка 08 графа 06 &lt;= Раздел 4 строка 08 графа 04</t>
  </si>
  <si>
    <t>Раздел 4 строка 09 графа 06 &lt;= Раздел 4 строка 09 графа 04</t>
  </si>
  <si>
    <t>Раздел 4 строка 10 графа 06 &lt;= Раздел 4 строка 10 графа 04</t>
  </si>
  <si>
    <t>Раздел 4 строка 11 графа 06 &lt;= Раздел 4 строка 11 графа 04</t>
  </si>
  <si>
    <t>Раздел 4 строка 12 графа 06 &lt;= Раздел 4 строка 12 графа 04</t>
  </si>
  <si>
    <t>Раздел 4 строка 13 графа 06 &lt;= Раздел 4 строка 13 графа 04</t>
  </si>
  <si>
    <t>Раздел 4 строка 14 графа 06 &lt;= Раздел 4 строка 14 графа 04</t>
  </si>
  <si>
    <t>Раздел 4 строка 15 графа 06 &lt;= Раздел 4 строка 15 графа 04</t>
  </si>
  <si>
    <t>Всего обуча-ющихся в обычных классах * (чел)</t>
  </si>
  <si>
    <t>Раздел 8 графа 03 строка 03 &gt;= Раздел 8 графа 03 строка 04</t>
  </si>
  <si>
    <t>Раздел 8 графа 03 строка 01 &gt;= Раздел 8 графа 03 строка 02</t>
  </si>
  <si>
    <t>Раздел 14 строка 01 графа 03 &gt;= Раздел 14 строка 01 графа 04</t>
  </si>
  <si>
    <t>Раздел 14 строка 02 графа 03 &gt;= Раздел 14 строка 02 графа 04</t>
  </si>
  <si>
    <t>Раздел 14 строка 03 графа 03 &gt;= Раздел 14 строка 03 графа 04</t>
  </si>
  <si>
    <t>Раздел 14 строка 04 графа 03 &gt;= Раздел 14 строка 04 графа 04</t>
  </si>
  <si>
    <t>Раздел 14 строка 05 графа 03 &gt;= Раздел 14 строка 05 графа 04</t>
  </si>
  <si>
    <t>Раздел 14 строка 06 графа 03 &gt;= Раздел 14 строка 06 графа 04</t>
  </si>
  <si>
    <t>Раздел 14 строка 07 графа 03 &gt;= Раздел 14 строка 07 графа 04</t>
  </si>
  <si>
    <t>Раздел 14 строка 01 графа 05 &gt;= Раздел 14 строка 01 графа 06</t>
  </si>
  <si>
    <t>Раздел 14 строка 02 графа 05 &gt;= Раздел 14 строка 02 графа 06</t>
  </si>
  <si>
    <t>Раздел 14 строка 03 графа 05 &gt;= Раздел 14 строка 03 графа 06</t>
  </si>
  <si>
    <t>Раздел 14 строка 04 графа 05 &gt;= Раздел 14 строка 04 графа 06</t>
  </si>
  <si>
    <t>Раздел 14 строка 05 графа 05 &gt;= Раздел 14 строка 05 графа 06</t>
  </si>
  <si>
    <t>Раздел 14 строка 06 графа 05 &gt;= Раздел 14 строка 06 графа 06</t>
  </si>
  <si>
    <t>Раздел 14 строка 07 графа 05 &gt;= Раздел 14 строка 07 графа 06</t>
  </si>
  <si>
    <t>Раздел 14 строка 08 графа 05 &gt;= Раздел 14 строка 08 графа 06</t>
  </si>
  <si>
    <t>Раздел 14 строка 07 графа 03 = Раздел 14 сумма строк 01 + 02 + 03 + 04 + 05 + 06 графа 03</t>
  </si>
  <si>
    <t>Раздел 14 строка 07 графа 04 = Раздел 14 сумма строк 01 + 02 + 03 + 04 + 05 + 06 графа 04</t>
  </si>
  <si>
    <t>Раздел 14 строка 07 графа 05 = Раздел 14 сумма строк 01 + 02 + 03 + 04 + 05 + 06 графа 05</t>
  </si>
  <si>
    <t>Раздел 14 строка 07 графа 06 = Раздел 14 сумма строк 01 + 02 + 03 + 04 + 05 + 06 графа 06</t>
  </si>
  <si>
    <t>Раздел 14 строка 07 графа 05 &gt;= Раздел 14 строка 08 графа 05</t>
  </si>
  <si>
    <t>Раздел 14 строка 07 графа 06 &gt;= Раздел 14 строка 08 графа 06</t>
  </si>
  <si>
    <t>Раздел 16 строка 04 графа 03 = Раздел 16 сумма строк 01 + 02 + 03 графа 03</t>
  </si>
  <si>
    <t>Раздел 16 строка 04 графа 04 = Раздел 16 сумма строк 01 + 02 + 03 графа 04</t>
  </si>
  <si>
    <t>Раздел 16 строка 04 графа 05 = Раздел 16 сумма строк 01 + 02 + 03 графа 05</t>
  </si>
  <si>
    <t>Раздел 4 графа 23 строка 12 количество учащихся не соответствует количеству классов Раздел 4 графа 22 строка 12</t>
  </si>
  <si>
    <t>Раздел 4 графа 23 строка 13 количество учащихся не соответствует количеству классов Раздел 4 графа 22 строка 15</t>
  </si>
  <si>
    <t>Раздел 4 графа 23 строка 14 количество учащихся не соответствует количеству классов Раздел 4 графа 22 строка 14</t>
  </si>
  <si>
    <t xml:space="preserve">Раздел 5 строка 20 графа 03 = Раздел 5 сумма строк с 01 по 19 по графе 03 </t>
  </si>
  <si>
    <t>Раздел 5 строка 20 графа 04 = Раздел 5 сумма строк с 01 по 19 по графе 04</t>
  </si>
  <si>
    <t>Раздел 5 строка 20 графа 05 = Раздел 5 сумма строк с 01 по 19 по графе 05</t>
  </si>
  <si>
    <t>Раздел 5 строка 20 графа 06 = Раздел 5 сумма строк с 01 по 19 по графе 06</t>
  </si>
  <si>
    <t>Раздел 5 строка 20 графа 07 = Раздел 5 сумма строк с 01 по 19 по графе 07</t>
  </si>
  <si>
    <t>Раздел 5 строка 20 графа 08 = Раздел 5 сумма строк с 01 по 19 по графе 08</t>
  </si>
  <si>
    <t>Раздел 5 строка 20 графа 09 = Раздел 5 сумма строк с 01 по 19 по графе 09</t>
  </si>
  <si>
    <t>Раздел 5 строка 01 графа 4 &lt;= Раздел 5 строка 01 графа 3</t>
  </si>
  <si>
    <t>Раздел 5 строка 20 графа 4 &lt;= Раздел 5 строка 20 графа 3</t>
  </si>
  <si>
    <t>Раздел 5 строка 19 графа 4 &lt;= Раздел 5 строка 19 графа 3</t>
  </si>
  <si>
    <t>Раздел 5 строка 18 графа 4 &lt;= Раздел 5 строка 18 графа 3</t>
  </si>
  <si>
    <t>Раздел 5 строка 17 графа 4 &lt;= Раздел 5 строка 17 графа 3</t>
  </si>
  <si>
    <t>Раздел 5 строка 16 графа 4 &lt;= Раздел 5 строка 16 графа 3</t>
  </si>
  <si>
    <t>Раздел 5 строка 15 графа 4 &lt;= Раздел 5 строка 15 графа 3</t>
  </si>
  <si>
    <t>Раздел 5 строка 14 графа 4 &lt;= Раздел 5 строка 14 графа 3</t>
  </si>
  <si>
    <t>Раздел 5 строка 13 графа 4 &lt;= Раздел 5 строка 13 графа 3</t>
  </si>
  <si>
    <t>Раздел 5 строка 12 графа 4 &lt;= Раздел 5 строка 12 графа 3</t>
  </si>
  <si>
    <t>Раздел 5 строка 11 графа 4 &lt;= Раздел 5 строка 11 графа 3</t>
  </si>
  <si>
    <t>Раздел 5 строка 10 графа 4 &lt;= Раздел 5 строка 10 графа 3</t>
  </si>
  <si>
    <t>Раздел 5 строка 09 графа 4 &lt;= Раздел 5 строка 09 графа 3</t>
  </si>
  <si>
    <t>Раздел 5 строка 08 графа 4 &lt;= Раздел 5 строка 08 графа 3</t>
  </si>
  <si>
    <t>Раздел 5 строка 07 графа 4 &lt;= Раздел 5 строка 07 графа 3</t>
  </si>
  <si>
    <t>Раздел 5 строка 06 графа 4 &lt;= Раздел 5 строка 06 графа 3</t>
  </si>
  <si>
    <t>Раздел 5 строка 05 графа 4 &lt;= Раздел 5 строка 05 графа 3</t>
  </si>
  <si>
    <t>Раздел 5 строка 04 графа 4 &lt;= Раздел 5 строка 04 графа 3</t>
  </si>
  <si>
    <t>Раздел 5 строка 03 графа 4 &lt;= Раздел 5 строка 03 графа 3</t>
  </si>
  <si>
    <t>Раздел 5 строка 02 графа 4 &lt;= Раздел 5 строка 02 графа 3</t>
  </si>
  <si>
    <t>Раздел 5 строка 01 графа 5 &lt;= Раздел 5 строка 01 графа 3</t>
  </si>
  <si>
    <t>Раздел 5 строка 02 графа 5 &lt;= Раздел 5 строка 02 графа 3</t>
  </si>
  <si>
    <t>Раздел 5 строка 03 графа 5 &lt;= Раздел 5 строка 03 графа 3</t>
  </si>
  <si>
    <t>Раздел 5 строка 04 графа 5 &lt;= Раздел 5 строка 04 графа 3</t>
  </si>
  <si>
    <t>Раздел 5 строка 05 графа 5 &lt;= Раздел 5 строка 05 графа 3</t>
  </si>
  <si>
    <t>Раздел 5 строка 06 графа 5 &lt;= Раздел 5 строка 06 графа 3</t>
  </si>
  <si>
    <t>Раздел 5 строка 07 графа 5 &lt;= Раздел 5 строка 07 графа 3</t>
  </si>
  <si>
    <t>Раздел 5 строка 08 графа 5 &lt;= Раздел 5 строка 08 графа 3</t>
  </si>
  <si>
    <t>Раздел 5 строка 09 графа 5 &lt;= Раздел 5 строка 09 графа 3</t>
  </si>
  <si>
    <t>Раздел 5 строка 10 графа 5 &lt;= Раздел 5 строка 10 графа 3</t>
  </si>
  <si>
    <t>Раздел 5 строка 11 графа 5 &lt;= Раздел 5 строка 11 графа 3</t>
  </si>
  <si>
    <t>Раздел 5 строка 12 графа 5 &lt;= Раздел 5 строка 12 графа 3</t>
  </si>
  <si>
    <t>Раздел 5 строка 13 графа 5 &lt;= Раздел 5 строка 13 графа 3</t>
  </si>
  <si>
    <t>Раздел 5 строка 14 графа 5 &lt;= Раздел 5 строка 14 графа 3</t>
  </si>
  <si>
    <t>Раздел 5 строка 15 графа 5 &lt;= Раздел 5 строка 15 графа 3</t>
  </si>
  <si>
    <t>Раздел 5 строка 16 графа 5 &lt;= Раздел 5 строка 16 графа 3</t>
  </si>
  <si>
    <t>Раздел 5 строка 17 графа 5 &lt;= Раздел 5 строка 17 графа 3</t>
  </si>
  <si>
    <t>Раздел 5 строка 18 графа 5 &lt;= Раздел 5 строка 18 графа 3</t>
  </si>
  <si>
    <t>Раздел 5 строка 19 графа 5 &lt;= Раздел 5 строка 19 графа 3</t>
  </si>
  <si>
    <t>Раздел 5 строка 20 графа 5 &lt;= Раздел 5 строка 20 графа 3</t>
  </si>
  <si>
    <t>Раздел 5 строка 01 графа 6 &lt;= Раздел 5 строка 01 графа 3</t>
  </si>
  <si>
    <t>Раздел 5 строка 02 графа 6 &lt;= Раздел 5 строка 02 графа 3</t>
  </si>
  <si>
    <t>Раздел 5 строка 03 графа 6 &lt;= Раздел 5 строка 03 графа 3</t>
  </si>
  <si>
    <t>Раздел 5 строка 04 графа 6 &lt;= Раздел 5 строка 04 графа 3</t>
  </si>
  <si>
    <t>Раздел 5 строка 05 графа 6 &lt;= Раздел 5 строка 05 графа 3</t>
  </si>
  <si>
    <t>Раздел 5 строка 06 графа 6 &lt;= Раздел 5 строка 06 графа 3</t>
  </si>
  <si>
    <t>Раздел 5 строка 07 графа 6 &lt;= Раздел 5 строка 07 графа 3</t>
  </si>
  <si>
    <t>Раздел 5 строка 08 графа 6 &lt;= Раздел 5 строка 08 графа 3</t>
  </si>
  <si>
    <t>Раздел 5 строка 09 графа 6 &lt;= Раздел 5 строка 09 графа 3</t>
  </si>
  <si>
    <t>Раздел 5 строка 10 графа 6 &lt;= Раздел 5 строка 10 графа 3</t>
  </si>
  <si>
    <t>Раздел 5 строка 11 графа 6 &lt;= Раздел 5 строка 11 графа 3</t>
  </si>
  <si>
    <t>Раздел 5 строка 19 графа 9 &lt;= Раздел 5 строка 19 графа 8</t>
  </si>
  <si>
    <t>Раздел 6 строка 02 графа 3 = Раздел 6 сумма строк с 03 по 10  графа 3</t>
  </si>
  <si>
    <t>Раздел 8 строка 06 количество воспитанников не соответствует наличию интерната Раздел 8 строка 05</t>
  </si>
  <si>
    <t>Раздел 10 строка 03 численность занимающихся не соответствует наличию логопедического пункта Раздел 10 строка 01</t>
  </si>
  <si>
    <t>Раздел 10 строка 04 численность занимающихся не соответствует наличию логопедического кабинета Раздел 10 строка 02</t>
  </si>
  <si>
    <t xml:space="preserve">Раздел 11 строка 02 графа 3 &lt;= Раздел 11 строка 01 графа 3 </t>
  </si>
  <si>
    <t>Раздел 12 строки 02+03 численность обучающихся не соответствует наличию платных образовательных услуг  Раздел 12 строка 01</t>
  </si>
  <si>
    <t xml:space="preserve">Раздел 13 строка 14 графа 3 &gt;= Раздел 13 строка 15 графа 3 </t>
  </si>
  <si>
    <t xml:space="preserve">Раздел 13 строка 16 графа 3 &gt;= Раздел 13 строка 17 графа 3 </t>
  </si>
  <si>
    <t xml:space="preserve">Раздел 13 строка 20 графа 3 &gt;= Раздел 13 строка 21 графа 3 </t>
  </si>
  <si>
    <t xml:space="preserve">Раздел 13 строка 36 графа 3 &gt;= Раздел 13 строка 37 графа 3 </t>
  </si>
  <si>
    <t xml:space="preserve">Раздел 13 строка 36 графа 3 &gt;= Раздел 13 строка 38 графа 3 </t>
  </si>
  <si>
    <t xml:space="preserve">Раздел 13 строка 36 графа 3 &gt;= Раздел 13 строка 39 графа 3 </t>
  </si>
  <si>
    <t xml:space="preserve">Раздел 13 строка 39 графа 3 &gt;= Раздел 13 строка 40 графа 3 </t>
  </si>
  <si>
    <t xml:space="preserve">Раздел 13 строка 36 графа 3 &gt;= Раздел 13 строка 41 графа 3 </t>
  </si>
  <si>
    <t>Раздел 16 строка 04 графа 06 = Раздел 16 сумма строк 01 + 02 + 03 графа 06</t>
  </si>
  <si>
    <t>Раздел 16 строка 04 графа 07 = Раздел 16 сумма строк 01 + 02 + 03 графа 07</t>
  </si>
  <si>
    <t>Раздел 16 строка 04 графа 08 = Раздел 16 сумма строк 01 + 02 + 03 графа 08</t>
  </si>
  <si>
    <t>Раздел 16 строка 04 графа 09 = Раздел 16 сумма строк 01 + 02 + 03 графа 09</t>
  </si>
  <si>
    <t>Раздел 16 строка 04 графа 10 = Раздел 16 сумма строк 01 + 02 + 03 графа 10</t>
  </si>
  <si>
    <t>Раздел 16 строка 04 графа 03 &gt;= Раздел 16 строка 05 графа 03</t>
  </si>
  <si>
    <t>Раздел 16 строка 04 графа 04 &gt;= Раздел 16 строка 05 графа 04</t>
  </si>
  <si>
    <t>Раздел 16 строка 04 графа 05 &gt;= Раздел 16 строка 05 графа 05</t>
  </si>
  <si>
    <t>Раздел 16 строка 04 графа 06 &gt;= Раздел 16 строка 05 графа 06</t>
  </si>
  <si>
    <t>Раздел 16 строка 04 графа 07 &gt;= Раздел 16 строка 05 графа 07</t>
  </si>
  <si>
    <t>Раздел 16 строка 04 графа 08 &gt;= Раздел 16 строка 05 графа 08</t>
  </si>
  <si>
    <t>Раздел 16 строка 04 графа 09 &gt;= Раздел 16 строка 05 графа 09</t>
  </si>
  <si>
    <t>Раздел 16 строка 04 графа 10 &gt;= Раздел 16 строка 05 графа 10</t>
  </si>
  <si>
    <t>Раздел 17 строка 01 графа 03 &gt;= Раздел 17 сумма строк  02 + 03 + 04 + 05 + 06 графа 03</t>
  </si>
  <si>
    <t>Раздел 17 строка 01 графа 04 &gt;= Раздел 17 сумма строк  02 + 03 + 04 + 05 + 06 графа 04</t>
  </si>
  <si>
    <t>Раздел 17 строка 01 графа 05 &gt;= Раздел 17 сумма строк  02 + 03 + 04 + 05 + 06 графа 05</t>
  </si>
  <si>
    <t>Раздел 17 строка 01 графа 06 &gt;= Раздел 17 сумма строк  02 + 03 + 04 + 05 + 06 графа 06</t>
  </si>
  <si>
    <t>Раздел 17 строка 01 графа 07 &gt;= Раздел 17 сумма строк  02 + 03 + 04 + 05 + 06 графа 07</t>
  </si>
  <si>
    <t>Раздел 17 строка 01 графа 08 &gt;= Раздел 17 сумма строк  02 + 03 + 04 + 05 + 06 графа 08</t>
  </si>
  <si>
    <t>Раздел 17 строка 01 графа 09 &gt;= Раздел 17 сумма строк  02 + 03 + 04 + 05 + 06 графа 09</t>
  </si>
  <si>
    <t>Раздел 17 строка 01 графа 10 &gt;= Раздел 17 сумма строк  02 + 03 + 04 + 05 + 06 графа 10</t>
  </si>
  <si>
    <t>Раздел 17 строка 01 графа 06 = Раздел 17 строка 01 сумма по графам 03 + 04 + 05</t>
  </si>
  <si>
    <t>Раздел 17 строка 02 графа 06 = Раздел 17 строка 02 сумма по графам 03 + 04 + 05</t>
  </si>
  <si>
    <t>Раздел 17 строка 03 графа 06 = Раздел 17 строка 03 сумма по графам 03 + 04 + 05</t>
  </si>
  <si>
    <t>Раздел 17 строка 04 графа 06 = Раздел 17 строка 04 сумма по графам 03 + 04 + 05</t>
  </si>
  <si>
    <t>Раздел 17 строка 05 графа 06 = Раздел 17 строка 05 сумма по графам 03 + 04 + 05</t>
  </si>
  <si>
    <t>Раздел 17 строка 06 графа 06 = Раздел 17 строка 06 сумма по графам 03 + 04 + 05</t>
  </si>
  <si>
    <t>Раздел 17 строка 07 графа 06 = Раздел 17 строка 07 сумма по графам 03 + 04 + 05</t>
  </si>
  <si>
    <t>Раздел 17 строка 08 графа 06 = Раздел 17 строка 08 сумма по графам 03 + 04 + 05</t>
  </si>
  <si>
    <t>Раздел 17 строка 09 графа 06 = Раздел 17 строка 09 сумма по графам 03 + 04 + 05</t>
  </si>
  <si>
    <t>Раздел 17 строка 10 графа 06 = Раздел 17 строка 10 сумма по графам 03 + 04 + 05</t>
  </si>
  <si>
    <t>Раздел 17 строка 01 графа 10 = Раздел 17 строка 01 сумма по графам 07 + 08 + 09</t>
  </si>
  <si>
    <t>Раздел 17 строка 02 графа 10 = Раздел 17 строка 02 сумма по графам 07 + 08 + 09</t>
  </si>
  <si>
    <t>Раздел 17 строка 03 графа 10 = Раздел 17 строка 03 сумма по графам 07 + 08 + 09</t>
  </si>
  <si>
    <t>Раздел 17 строка 04 графа 10 = Раздел 17 строка 04 сумма по графам 07 + 08 + 09</t>
  </si>
  <si>
    <t>Раздел 17 графа 09 строка 05 количество учащихся не соответствует количеству классов Раздел 17 графа 05 строка 05</t>
  </si>
  <si>
    <t>Раздел 17 графа 09 строка 06 количество учащихся не соответствует количеству классов Раздел 17 графа 05 строка 06</t>
  </si>
  <si>
    <t>Раздел 17 графа 09 строка 07 количество учащихся не соответствует количеству классов Раздел 17 графа 05 строка 07</t>
  </si>
  <si>
    <t>Раздел 17 графа 09 строка 08 количество учащихся не соответствует количеству классов Раздел 17 графа 05 строка 08</t>
  </si>
  <si>
    <t>Раздел 17 графа 09 строка 09 количество учащихся не соответствует количеству классов Раздел 17 графа 05 строка 09</t>
  </si>
  <si>
    <t>Раздел 17 графа 09 строка 10 количество учащихся не соответствует количеству классов Раздел 17 графа 05 строка 10</t>
  </si>
  <si>
    <t>Раздел 17 графа 10 строка 01 количество учащихся не соответствует количеству классов Раздел 17 графа 06 строка 01</t>
  </si>
  <si>
    <t>Раздел 17 графа 10 строка 02 количество учащихся не соответствует количеству классов Раздел 17 графа 06 строка 02</t>
  </si>
  <si>
    <t>Раздел 17 графа 10 строка 03 количество учащихся не соответствует количеству классов Раздел 17 графа 06 строка 03</t>
  </si>
  <si>
    <t>Раздел 17 графа 10 строка 04 количество учащихся не соответствует количеству классов Раздел 17 графа 06 строка 04</t>
  </si>
  <si>
    <t>Раздел 17 графа 10 строка 05 количество учащихся не соответствует количеству классов Раздел 17 графа 06 строка 05</t>
  </si>
  <si>
    <t>Раздел 17 графа 10 строка 06 количество учащихся не соответствует количеству классов Раздел 17 графа 06 строка 06</t>
  </si>
  <si>
    <t>Раздел 17 графа 10 строка 07 количество учащихся не соответствует количеству классов Раздел 17 графа 06 строка 07</t>
  </si>
  <si>
    <t>Раздел 17 графа 10 строка 08 количество учащихся не соответствует коилчеству классов Раздел 17 графа 06 строка 08</t>
  </si>
  <si>
    <t>Раздел 17 графа 10 строка 09 количество учащихся не соответствует количеству классов Раздел 17 графа 06 строка 09</t>
  </si>
  <si>
    <t>Раздел 17 графа 10 строка 10 количество учащихся не соответствует количеству классов Раздел 17 графа 06 строка 10</t>
  </si>
  <si>
    <t>Раздел 10. Сведения о логопедическом пункте, кабинете</t>
  </si>
  <si>
    <t>Численность обучающихся данного учреждения, пользующихся платными дополнительными образовательными услугами (чел)</t>
  </si>
  <si>
    <t xml:space="preserve">   из них (из стр.39):
      используются в учебных целях</t>
  </si>
  <si>
    <t>Число переносных компьютеров (ноутбуков, планшетов) (из стр.36) (ед)</t>
  </si>
  <si>
    <t xml:space="preserve">   из них (из стр.41):
      используются в учебных целях</t>
  </si>
  <si>
    <t>Скорость подключения к сети Интернет:
   от 128 кбит/с до 256 кбит/с (да, нет)</t>
  </si>
  <si>
    <t xml:space="preserve">   от 256 кбит/с до 1 мбит/с (да, нет)</t>
  </si>
  <si>
    <t xml:space="preserve">   от 1 мбит/с до 5 мбит/с (да, нет)</t>
  </si>
  <si>
    <t xml:space="preserve">   от 5 мбит/с и выше (да, нет)</t>
  </si>
  <si>
    <t xml:space="preserve">   из них (из стр.51):
      используются в учебных целях</t>
  </si>
  <si>
    <t>Ведется ли в учреждении электронный дневник, электронный журнал успеваемости (да, нет)</t>
  </si>
  <si>
    <t>Реализуются ли в учреждении образовательные программы с использованием
дистанционных технологий (да, нет)</t>
  </si>
  <si>
    <t>Число огнетушителей (ед)</t>
  </si>
  <si>
    <t>Имеет ли учреждение условия для беспрепятственного доступа инвалидов (да, нет)</t>
  </si>
  <si>
    <t xml:space="preserve">   в образовательные учреждения среднего профессионального образования (дневное обучение)</t>
  </si>
  <si>
    <t xml:space="preserve">   в образовательные учреждения начального профессионального образования </t>
  </si>
  <si>
    <t xml:space="preserve">      в том числе в группы, не осуществляющие общеобразовательную подготовку</t>
  </si>
  <si>
    <t xml:space="preserve">   исключены за недостойное поведение</t>
  </si>
  <si>
    <t xml:space="preserve">   из-за длительной болезни</t>
  </si>
  <si>
    <t xml:space="preserve">   отчислены по неуспеваемости</t>
  </si>
  <si>
    <t xml:space="preserve">   по причине смерти обучающегося</t>
  </si>
  <si>
    <t xml:space="preserve">   по другим причинам</t>
  </si>
  <si>
    <t>итальянский</t>
  </si>
  <si>
    <t>испанский</t>
  </si>
  <si>
    <t>китайский</t>
  </si>
  <si>
    <t>арабский</t>
  </si>
  <si>
    <t xml:space="preserve">   в том числе:
      информационно-технологический</t>
  </si>
  <si>
    <t>Раздел 18. Сведения о профильном обучении</t>
  </si>
  <si>
    <t>Всего (сумма строк 01-14)</t>
  </si>
  <si>
    <t>Раздел 20. Сведения о детях-инвалидах и детях с ограниченными возможностями здоровья в специальных (коррекционных) классах для детей
 с ограниченными возможностями здоровья, организованных при общеобразовательных учреждениях</t>
  </si>
  <si>
    <t>Число классов (групп) с углубленным изучением предметов (ед)</t>
  </si>
  <si>
    <t>Численность обучающихся в классах (группах) с углубленным изучением предметов (чел)</t>
  </si>
  <si>
    <t xml:space="preserve">с тяжёлой речевой патологией </t>
  </si>
  <si>
    <t>из них девочек</t>
  </si>
  <si>
    <t xml:space="preserve"> Подготовительный класс</t>
  </si>
  <si>
    <t xml:space="preserve"> 4-й класс</t>
  </si>
  <si>
    <t xml:space="preserve"> 5-й класс</t>
  </si>
  <si>
    <t xml:space="preserve"> 6-й класс</t>
  </si>
  <si>
    <t xml:space="preserve"> 7-й класс</t>
  </si>
  <si>
    <t xml:space="preserve"> 8-й класс</t>
  </si>
  <si>
    <t xml:space="preserve"> 9-й класс</t>
  </si>
  <si>
    <t xml:space="preserve"> 10-й класс</t>
  </si>
  <si>
    <t xml:space="preserve"> 11-й класс</t>
  </si>
  <si>
    <t xml:space="preserve"> 12-й класс</t>
  </si>
  <si>
    <t>Число</t>
  </si>
  <si>
    <t>во 2-ю смену</t>
  </si>
  <si>
    <t>в 3-ю смену</t>
  </si>
  <si>
    <t>Всего</t>
  </si>
  <si>
    <t xml:space="preserve">   медицинские сестры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</si>
  <si>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</si>
  <si>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</si>
  <si>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</si>
  <si>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</si>
  <si>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</si>
  <si>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</si>
  <si>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</si>
  <si>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</si>
  <si>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</si>
  <si>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Наименование кружков</t>
  </si>
  <si>
    <t>в том числе платные</t>
  </si>
  <si>
    <t>в том числе платных</t>
  </si>
  <si>
    <t xml:space="preserve"> Другие</t>
  </si>
  <si>
    <t>1-4 классы</t>
  </si>
  <si>
    <t>5-9 классы</t>
  </si>
  <si>
    <t>10-11 (12) классы</t>
  </si>
  <si>
    <t>Причины выбытия</t>
  </si>
  <si>
    <t xml:space="preserve">   в вечерние (сменные) общеобразовательные учреждения</t>
  </si>
  <si>
    <t xml:space="preserve">   на различные курсы</t>
  </si>
  <si>
    <t xml:space="preserve">   поступили на работу и не продолжают обучение</t>
  </si>
  <si>
    <t xml:space="preserve">   не работают и не учатся</t>
  </si>
  <si>
    <t>Классы, в которых преподаются иностранные языки</t>
  </si>
  <si>
    <t>английский</t>
  </si>
  <si>
    <t>французский</t>
  </si>
  <si>
    <t>немецкий</t>
  </si>
  <si>
    <t>другие</t>
  </si>
  <si>
    <t>Всего (сумма строк 01-03)</t>
  </si>
  <si>
    <t>Профили обучения</t>
  </si>
  <si>
    <t>Итого</t>
  </si>
  <si>
    <t>1 - 4</t>
  </si>
  <si>
    <t xml:space="preserve">   французского</t>
  </si>
  <si>
    <t xml:space="preserve">   немецкого</t>
  </si>
  <si>
    <t xml:space="preserve"> из них с изучением языков:
   английского</t>
  </si>
  <si>
    <t xml:space="preserve"> Гуманитарный - всего</t>
  </si>
  <si>
    <t xml:space="preserve">   других европейских</t>
  </si>
  <si>
    <t xml:space="preserve">   восточных</t>
  </si>
  <si>
    <t xml:space="preserve"> Естественно-научный</t>
  </si>
  <si>
    <t xml:space="preserve"> Технический</t>
  </si>
  <si>
    <t xml:space="preserve"> Сельскохозяйственный</t>
  </si>
  <si>
    <t>(подпись)</t>
  </si>
  <si>
    <t>(должность)</t>
  </si>
  <si>
    <t>(номер контактного телефона)</t>
  </si>
  <si>
    <t>(дата составления документа)</t>
  </si>
  <si>
    <t>КОНФИДЕНЦИАЛЬНОСТЬ ГАРАНТИРУЕТСЯ ПОЛУЧАТЕЛЕМ ИНФОРМАЦИИ</t>
  </si>
  <si>
    <t>Наименование отчитывающейся организации</t>
  </si>
  <si>
    <t>Почтовый адрес</t>
  </si>
  <si>
    <t>Код 
формы 
по ОКУД</t>
  </si>
  <si>
    <t>Форма № ОШ-1</t>
  </si>
  <si>
    <t>Раздел 4. Состав обучающихся по классам</t>
  </si>
  <si>
    <t>Раздел 6. Сведения о педагогических и медицинских работниках</t>
  </si>
  <si>
    <t>Раздел 7. Сведения о сменности занятий</t>
  </si>
  <si>
    <t>Раздел 16. Сведения о преподавании иностранных языков</t>
  </si>
  <si>
    <t>Код</t>
  </si>
  <si>
    <t>на начало</t>
  </si>
  <si>
    <t>учебного года</t>
  </si>
  <si>
    <t>/</t>
  </si>
  <si>
    <t>Код по ОКЕИ: человек – 792</t>
  </si>
  <si>
    <t>Код по ОКЕИ: единица – 642</t>
  </si>
  <si>
    <t>Код по ОКЕИ: человек – 792; единица – 642</t>
  </si>
  <si>
    <t xml:space="preserve"> </t>
  </si>
  <si>
    <t xml:space="preserve"> 1-й класс, организованный в дошкольном учреждении</t>
  </si>
  <si>
    <t>Язык, изучаемый как самостоятельный предмет</t>
  </si>
  <si>
    <t>ФЕДЕРАЛЬНОЕ СТАТИСТИЧЕСКОЕ НАБЛЮДЕНИЕ</t>
  </si>
  <si>
    <t>отчитывающейся организации по ОКПО</t>
  </si>
  <si>
    <t>учреждения-локальный (самостоятельное учреждение – 1, обособленное структурное подразделение (филиал и т.п.) – 2)</t>
  </si>
  <si>
    <t>(Ф.И.О)</t>
  </si>
  <si>
    <t xml:space="preserve">Должностное лицо, ответственное за предоставление статистической информации (лицо, уполномоченное предоставлять статистическую информацию от имени </t>
  </si>
  <si>
    <t xml:space="preserve">юридического лица) </t>
  </si>
  <si>
    <t>186</t>
  </si>
  <si>
    <t>83</t>
  </si>
  <si>
    <t>84</t>
  </si>
  <si>
    <t>Телеутский</t>
  </si>
  <si>
    <t>Сойотский</t>
  </si>
  <si>
    <t>Число классных комнат (включая учебные кабинеты и лаборатории) (ед)</t>
  </si>
  <si>
    <t>Число мастерских (ед)</t>
  </si>
  <si>
    <t>Число посадочных мест в столовых, буфетах – всего (мест)</t>
  </si>
  <si>
    <t>Число автомобилей для учебных целей (при отсутствии автомобилей поставить "0") (ед)</t>
  </si>
  <si>
    <t>Число автотранспортных средств, предназначенных для хозяйственных нужд (при отсутствии автотранспортных средств поставить "0") (ед)</t>
  </si>
  <si>
    <t>Число кабинетов основ информатики и вычислительной техники (при отсутствии таких кабинетов поставить "0") (ед)</t>
  </si>
  <si>
    <t>Число персональных ЭВМ (ед)</t>
  </si>
  <si>
    <t>Число персональных ЭВМ в составе локальных вычислительных сетей (из стр.36) (ед)</t>
  </si>
  <si>
    <t>Число персональных ЭВМ, подключенных к сети Интернет (из стр.36) (ед)</t>
  </si>
  <si>
    <t>Число сотрудников охраны (при отсутствии охраны поставить "0") (чел)</t>
  </si>
  <si>
    <t>Коды по ОКЕИ: квадратный метр - 055; единица - 642; место - 698; человек - 792</t>
  </si>
  <si>
    <t>Число кружков, ед</t>
  </si>
  <si>
    <t xml:space="preserve"> Всего выбыло (сумма строк 02-06, 08-16)</t>
  </si>
  <si>
    <t>Число 10-11 (12) классов (групп) профильного обучения (ед)</t>
  </si>
  <si>
    <t>Численность учащихся 10-11 (12) классов, обучающихся по программам профильного обучения (чел)</t>
  </si>
  <si>
    <t>дети с огра-ниченными возможностя-ми здоровья (сумма граф
5-12)</t>
  </si>
  <si>
    <r>
      <t xml:space="preserve">Раздел 22. Сведения об обучающихся индивидуально на дому детей-инвалидов
и детях с ограниченными возможностями здоровья
</t>
    </r>
    <r>
      <rPr>
        <sz val="10"/>
        <rFont val="Times New Roman"/>
        <family val="1"/>
        <charset val="204"/>
      </rPr>
      <t>(из раздела 4 строки 20-25)</t>
    </r>
  </si>
  <si>
    <t>Коды по ОКЕИ: человек – 792; единица – 642</t>
  </si>
  <si>
    <t>№
строки</t>
  </si>
  <si>
    <t>Коды по ОКЕИ:  человек – 792; единица – 642</t>
  </si>
  <si>
    <t>Код по ОКЕИ:  единица – 642</t>
  </si>
  <si>
    <t>Имеется ли в учреждении логопедический пункт (да, нет)</t>
  </si>
  <si>
    <t>Имеется ли в учреждении логопедический кабинет (да, нет)</t>
  </si>
  <si>
    <t>Численность обучающихся в учреждении, посещающих занятия в логопедических пунктах, организованных в других образовательных учреждениях (чел)</t>
  </si>
  <si>
    <t>Раздел 21 строка 01 графа 3  = Раздел 4 строка 01 графа 4</t>
  </si>
  <si>
    <t>Раздел 21 строка 02 графа 3  = Раздел 4 строка 02 графа 4</t>
  </si>
  <si>
    <t>Раздел 21 строка 03 графа 3  = Раздел 4 строка 03 графа 4</t>
  </si>
  <si>
    <t>Раздел 21 строка 04 графа 3  = Раздел 4 строка 04 графа 4</t>
  </si>
  <si>
    <t>Раздел 21 строка 05 графа 3  = Раздел 4 строка 05 графа 4</t>
  </si>
  <si>
    <t>Раздел 21 строка 06 графа 3  = Раздел 4 строка 06 графа 4</t>
  </si>
  <si>
    <t>Раздел 21 строка 07 графа 3  = Раздел 4 строка 07 графа 4</t>
  </si>
  <si>
    <t>Раздел 21 строка 08 графа 3  = Раздел 4 строка 08 графа 4</t>
  </si>
  <si>
    <t>Раздел 21 строка 09 графа 3  = Раздел 4 строка 09 графа 4</t>
  </si>
  <si>
    <t>Раздел 21 строка 10 графа 3  = Раздел 4 строка 10 графа 4</t>
  </si>
  <si>
    <t>Раздел 21 строка 11 графа 3  = Раздел 4 строка 11 графа 4</t>
  </si>
  <si>
    <t>Раздел 21 строка 12 графа 3  = Раздел 4 строка 12 графа 4</t>
  </si>
  <si>
    <t>Раздел 21 строка 13 графа 3  = Раздел 4 строка 13 графа 4</t>
  </si>
  <si>
    <t>Раздел 21 строка 14 графа 3  = Раздел 4 строка 14 графа 4</t>
  </si>
  <si>
    <t>Раздел 21 строка 15 графа 3  = Раздел 4 строка 15 графа 4</t>
  </si>
  <si>
    <t xml:space="preserve">      используются в учебных целях</t>
  </si>
  <si>
    <t>Тип подключения к сети Интернет:
   модем</t>
  </si>
  <si>
    <t xml:space="preserve">   выделенная линия</t>
  </si>
  <si>
    <t xml:space="preserve">   спутниковое</t>
  </si>
  <si>
    <t>Технические</t>
  </si>
  <si>
    <t>Эколого-биологические</t>
  </si>
  <si>
    <t>Туристско-краеведческие</t>
  </si>
  <si>
    <t>Спортивные</t>
  </si>
  <si>
    <t>Художественного творчества</t>
  </si>
  <si>
    <t>Другие</t>
  </si>
  <si>
    <t>Всего (сумма строк 01-06)</t>
  </si>
  <si>
    <t xml:space="preserve">   в специальные учебно-воспитательные учреждения и воспитательно-трудовые колонии</t>
  </si>
  <si>
    <t>Всего (сумма строк 02, 07-16)</t>
  </si>
  <si>
    <t>Технологический – всего (сумма стр.03-06)</t>
  </si>
  <si>
    <t>Физико-математический</t>
  </si>
  <si>
    <t>Физико-химический</t>
  </si>
  <si>
    <t>Химико-биологический</t>
  </si>
  <si>
    <t>Биолого-географический</t>
  </si>
  <si>
    <t>Социально-экономический</t>
  </si>
  <si>
    <t>Социально-гуманитарный</t>
  </si>
  <si>
    <t>Раздел 1 графа 10 строка 01 = Раздел 1 строка  01 сумма граф 03 + 04 + 05 + 06 + 07 + 08 + 09</t>
  </si>
  <si>
    <t>Раздел 1 графа 10 строка 02 = Раздел 1 строка  02 сумма граф 03 + 04 + 05 + 06 + 07 + 08 + 09</t>
  </si>
  <si>
    <t xml:space="preserve">Раздел 13 строка 41 графа 3 &gt;= Раздел 13 строка 42 графа 3 </t>
  </si>
  <si>
    <t xml:space="preserve">Раздел 13 строка 36 графа 3 &gt;= Раздел 13 строка 51 графа 3 </t>
  </si>
  <si>
    <t xml:space="preserve">Раздел 13 строка 51 графа 3 &gt;= Раздел 13 строка 52 графа 3 </t>
  </si>
  <si>
    <t>Раздел 13 строка 06 графа 03 Количество рабочих мест не соответствует количеству мастерских Раздел 13 строка 05 графа 03</t>
  </si>
  <si>
    <t xml:space="preserve">   в них мест (место)</t>
  </si>
  <si>
    <t>Раздел 14 графа 5 количество обучающихся не соответствует числу кружков Раздел 14 графа 3 по строке 04</t>
  </si>
  <si>
    <t>Раздел 14 графа 5 количество обучающихся не соответствует числу кружков Раздел 14 графа 3 по строке 05</t>
  </si>
  <si>
    <t>Раздел 14 графа 5 количество обучающихся не соответствует числу кружков Раздел 14 графа 3 по строке 06</t>
  </si>
  <si>
    <t>Раздел 14 графа 5 количество обучающихся не соответствует числу кружков Раздел 14 графа 3 по строке 07</t>
  </si>
  <si>
    <t>Раздел 14 графа 6 количество обучающихся не соответствует числу кружков Раздел 14 графа 4 по строке 01</t>
  </si>
  <si>
    <t>Раздел 14 графа 6 количество обучающихся не соответствует числу кружков Раздел 14 графа 4 по строке 02</t>
  </si>
  <si>
    <t>Раздел 14 графа 6 количество обучающихся не соответствует числу кружков Раздел 14 графа 4 по строке 03</t>
  </si>
  <si>
    <t>Раздел 14 графа 6 количество обучающихся не соответствует числу кружков Раздел 14 графа 4 по строке 04</t>
  </si>
  <si>
    <t>Раздел 14 графа 6 количество обучающихся не соответствует числу кружков Раздел 14 графа 4 по строке 05</t>
  </si>
  <si>
    <t>Раздел 14 графа 6 количество обучающихся не соответствует числу кружков Раздел 14 графа 4 по строке 06</t>
  </si>
  <si>
    <t>Раздел 14 графа 6 количество обучающихся не соответствует числу кружков Раздел 14 графа 4 по строке 07</t>
  </si>
  <si>
    <t>Раздел 15 строка 01 графа 03 = Раздел 15 сумма строк  02 + 03 + 04 + 05 + 06 + 08 + 09 + 10 + 11 + 12 + 13 + 14 + 15 + 16 графа 03</t>
  </si>
  <si>
    <t>Раздел 1 графа 10 строка 03 = Раздел 1 строка  03 сумма граф 03 + 04 + 05 + 06 + 07 + 08 + 09</t>
  </si>
  <si>
    <t>Раздел 2 строка 20 графа 3 &gt;= Раздел 2 строка 21 графа 3</t>
  </si>
  <si>
    <t>Раздел 2 строка 21 графа 3 &gt;= Раздел 2 строка 22 графа 3</t>
  </si>
  <si>
    <t>Раздел 2 строка 21 графа 3 &gt;= Раздел 2 строка 24 графа 3</t>
  </si>
  <si>
    <t>Раздел 2 строка 22 графа 3 &gt;= Раздел 2 строка 23 графа 3</t>
  </si>
  <si>
    <t>Раздел 2 строка 24 графа 3 &gt;= Раздел 2 строка 25 графа 3</t>
  </si>
  <si>
    <t>Раздел 2 строка 28 графа 3 &gt;= Раздел 2 строка 29 графа 3</t>
  </si>
  <si>
    <t>Раздел 2 строка 30 графа 3 &gt;= Раздел 2 строка 31 графа 3</t>
  </si>
  <si>
    <t>Раздел 3 строка 04 графа 04 = Раздел 3 сумма строк 01 + 02 + 03 графа 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</si>
</sst>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0" formatCode="[$-F800]dddd\,\ mmmm\ dd\,\ yyyy"/>
    <numFmt numFmtId="171" formatCode="00"/>
    <numFmt numFmtId="172" formatCode="0000000"/>
    <numFmt numFmtId="174" formatCode="\(00\)"/>
  </numFmts>
  <fonts count="20" x14ac:knownFonts="1">
    <font>
      <sz val="10"/>
      <name val="Arial Cyr"/>
      <charset val="204"/>
    </font>
    <font>
      <sz val="8"/>
      <name val="Arial Cyr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2"/>
      <color indexed="9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9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8"/>
      <color indexed="81"/>
      <name val="Tahoma"/>
      <charset val="204"/>
    </font>
    <font>
      <b/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0"/>
      <name val="Arial Cyr"/>
      <charset val="204"/>
    </font>
    <font>
      <sz val="10"/>
      <name val="Arial"/>
      <family val="2"/>
      <charset val="204"/>
    </font>
    <font>
      <sz val="8"/>
      <color indexed="10"/>
      <name val="Arial Cyr"/>
      <charset val="204"/>
    </font>
    <font>
      <sz val="10"/>
      <color indexed="1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8">
    <xf numFmtId="0" fontId="0" fillId="0" borderId="0" xfId="0"/>
    <xf numFmtId="0" fontId="3" fillId="0" borderId="0" xfId="0" applyFont="1" applyAlignment="1">
      <alignment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vertical="top" wrapText="1"/>
    </xf>
    <xf numFmtId="0" fontId="3" fillId="0" borderId="0" xfId="0" applyFont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/>
    <xf numFmtId="0" fontId="3" fillId="0" borderId="1" xfId="0" applyFont="1" applyBorder="1" applyAlignment="1">
      <alignment wrapText="1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left" vertical="top" wrapText="1" indent="1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/>
    <xf numFmtId="49" fontId="3" fillId="0" borderId="1" xfId="0" applyNumberFormat="1" applyFont="1" applyBorder="1" applyAlignment="1">
      <alignment horizontal="center" wrapText="1"/>
    </xf>
    <xf numFmtId="49" fontId="3" fillId="0" borderId="0" xfId="0" applyNumberFormat="1" applyFont="1" applyBorder="1" applyAlignment="1">
      <alignment horizontal="center" wrapText="1"/>
    </xf>
    <xf numFmtId="0" fontId="0" fillId="0" borderId="0" xfId="0" applyAlignment="1">
      <alignment vertical="center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5" xfId="0" applyBorder="1" applyAlignment="1">
      <alignment vertical="center"/>
    </xf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/>
    <xf numFmtId="0" fontId="2" fillId="0" borderId="0" xfId="0" applyFont="1" applyAlignment="1">
      <alignment vertical="center"/>
    </xf>
    <xf numFmtId="0" fontId="10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3" fontId="2" fillId="2" borderId="4" xfId="0" applyNumberFormat="1" applyFont="1" applyFill="1" applyBorder="1" applyAlignment="1" applyProtection="1">
      <alignment horizontal="right" wrapText="1"/>
      <protection locked="0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top" wrapText="1"/>
    </xf>
    <xf numFmtId="0" fontId="3" fillId="0" borderId="1" xfId="0" applyFont="1" applyBorder="1" applyAlignment="1" applyProtection="1">
      <alignment horizontal="center" wrapText="1"/>
    </xf>
    <xf numFmtId="0" fontId="6" fillId="0" borderId="1" xfId="0" applyFont="1" applyBorder="1" applyAlignment="1" applyProtection="1">
      <alignment horizontal="center" wrapText="1"/>
    </xf>
    <xf numFmtId="3" fontId="2" fillId="2" borderId="1" xfId="0" applyNumberFormat="1" applyFont="1" applyFill="1" applyBorder="1" applyAlignment="1" applyProtection="1">
      <alignment horizontal="right" wrapText="1"/>
      <protection locked="0"/>
    </xf>
    <xf numFmtId="0" fontId="3" fillId="0" borderId="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0" fillId="0" borderId="1" xfId="0" applyBorder="1"/>
    <xf numFmtId="0" fontId="3" fillId="0" borderId="0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8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3" fontId="2" fillId="2" borderId="1" xfId="0" applyNumberFormat="1" applyFont="1" applyFill="1" applyBorder="1" applyAlignment="1" applyProtection="1">
      <alignment horizontal="right"/>
      <protection locked="0"/>
    </xf>
    <xf numFmtId="3" fontId="2" fillId="2" borderId="11" xfId="0" applyNumberFormat="1" applyFont="1" applyFill="1" applyBorder="1" applyAlignment="1" applyProtection="1">
      <alignment horizontal="right"/>
      <protection locked="0"/>
    </xf>
    <xf numFmtId="3" fontId="3" fillId="0" borderId="0" xfId="0" applyNumberFormat="1" applyFont="1" applyBorder="1" applyAlignment="1">
      <alignment wrapText="1"/>
    </xf>
    <xf numFmtId="3" fontId="3" fillId="2" borderId="1" xfId="0" applyNumberFormat="1" applyFont="1" applyFill="1" applyBorder="1" applyAlignment="1" applyProtection="1">
      <alignment horizontal="right" wrapText="1"/>
      <protection locked="0"/>
    </xf>
    <xf numFmtId="0" fontId="3" fillId="0" borderId="0" xfId="0" applyFont="1" applyProtection="1"/>
    <xf numFmtId="0" fontId="2" fillId="0" borderId="0" xfId="0" applyFont="1" applyAlignment="1">
      <alignment horizontal="center" vertical="center"/>
    </xf>
    <xf numFmtId="3" fontId="8" fillId="0" borderId="0" xfId="0" applyNumberFormat="1" applyFont="1" applyAlignment="1">
      <alignment horizontal="center" wrapText="1"/>
    </xf>
    <xf numFmtId="0" fontId="3" fillId="0" borderId="0" xfId="0" applyFont="1" applyAlignment="1">
      <alignment horizontal="left"/>
    </xf>
    <xf numFmtId="0" fontId="3" fillId="0" borderId="0" xfId="0" applyFont="1" applyBorder="1" applyAlignment="1">
      <alignment horizontal="right" vertical="center"/>
    </xf>
    <xf numFmtId="0" fontId="0" fillId="0" borderId="0" xfId="0" applyBorder="1" applyAlignment="1">
      <alignment vertical="center"/>
    </xf>
    <xf numFmtId="49" fontId="3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top" wrapText="1"/>
    </xf>
    <xf numFmtId="1" fontId="2" fillId="0" borderId="0" xfId="0" applyNumberFormat="1" applyFont="1" applyFill="1" applyBorder="1" applyAlignment="1" applyProtection="1">
      <alignment horizontal="right" wrapText="1"/>
      <protection hidden="1"/>
    </xf>
    <xf numFmtId="0" fontId="7" fillId="0" borderId="0" xfId="0" applyFont="1" applyBorder="1" applyAlignment="1">
      <alignment horizontal="center" vertical="center"/>
    </xf>
    <xf numFmtId="171" fontId="3" fillId="0" borderId="1" xfId="0" applyNumberFormat="1" applyFont="1" applyBorder="1" applyAlignment="1">
      <alignment horizontal="center" wrapText="1"/>
    </xf>
    <xf numFmtId="0" fontId="3" fillId="0" borderId="10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7" fillId="0" borderId="7" xfId="0" applyFont="1" applyBorder="1" applyAlignment="1">
      <alignment vertical="center" wrapText="1"/>
    </xf>
    <xf numFmtId="0" fontId="10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171" fontId="3" fillId="0" borderId="1" xfId="0" applyNumberFormat="1" applyFont="1" applyBorder="1" applyAlignment="1">
      <alignment horizontal="center" vertical="top" wrapText="1"/>
    </xf>
    <xf numFmtId="171" fontId="3" fillId="0" borderId="1" xfId="0" applyNumberFormat="1" applyFont="1" applyBorder="1" applyAlignment="1" applyProtection="1">
      <alignment horizontal="center" wrapText="1"/>
    </xf>
    <xf numFmtId="0" fontId="3" fillId="0" borderId="1" xfId="0" applyFont="1" applyBorder="1" applyAlignment="1">
      <alignment vertical="center"/>
    </xf>
    <xf numFmtId="171" fontId="3" fillId="0" borderId="2" xfId="0" applyNumberFormat="1" applyFont="1" applyBorder="1" applyAlignment="1">
      <alignment horizontal="center" wrapText="1"/>
    </xf>
    <xf numFmtId="3" fontId="4" fillId="3" borderId="12" xfId="0" applyNumberFormat="1" applyFont="1" applyFill="1" applyBorder="1" applyAlignment="1" applyProtection="1">
      <alignment horizontal="right" wrapText="1"/>
    </xf>
    <xf numFmtId="3" fontId="4" fillId="3" borderId="13" xfId="0" applyNumberFormat="1" applyFont="1" applyFill="1" applyBorder="1" applyAlignment="1" applyProtection="1">
      <alignment horizontal="right" wrapText="1"/>
    </xf>
    <xf numFmtId="3" fontId="4" fillId="3" borderId="11" xfId="0" applyNumberFormat="1" applyFont="1" applyFill="1" applyBorder="1" applyAlignment="1" applyProtection="1">
      <alignment horizontal="right" wrapText="1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right" wrapText="1"/>
    </xf>
    <xf numFmtId="0" fontId="2" fillId="0" borderId="7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49" fontId="3" fillId="0" borderId="11" xfId="0" applyNumberFormat="1" applyFont="1" applyBorder="1" applyAlignment="1" applyProtection="1">
      <alignment horizontal="center" wrapText="1"/>
    </xf>
    <xf numFmtId="0" fontId="3" fillId="0" borderId="11" xfId="0" applyFont="1" applyBorder="1" applyAlignment="1" applyProtection="1">
      <alignment horizontal="center" wrapText="1"/>
    </xf>
    <xf numFmtId="0" fontId="3" fillId="0" borderId="4" xfId="0" applyFont="1" applyBorder="1" applyAlignment="1" applyProtection="1">
      <alignment horizontal="center" vertical="top" wrapText="1"/>
    </xf>
    <xf numFmtId="0" fontId="3" fillId="0" borderId="11" xfId="0" applyFont="1" applyBorder="1" applyAlignment="1">
      <alignment horizontal="center"/>
    </xf>
    <xf numFmtId="0" fontId="3" fillId="0" borderId="4" xfId="0" applyFont="1" applyBorder="1" applyAlignment="1">
      <alignment vertical="top" wrapText="1"/>
    </xf>
    <xf numFmtId="171" fontId="3" fillId="0" borderId="11" xfId="0" applyNumberFormat="1" applyFont="1" applyBorder="1" applyAlignment="1">
      <alignment horizontal="center" wrapText="1"/>
    </xf>
    <xf numFmtId="0" fontId="3" fillId="0" borderId="2" xfId="0" applyFont="1" applyBorder="1" applyAlignment="1">
      <alignment vertical="top" wrapText="1"/>
    </xf>
    <xf numFmtId="0" fontId="3" fillId="0" borderId="1" xfId="0" applyFont="1" applyBorder="1" applyAlignment="1">
      <alignment horizontal="left" wrapText="1" indent="1"/>
    </xf>
    <xf numFmtId="3" fontId="3" fillId="2" borderId="1" xfId="0" applyNumberFormat="1" applyFont="1" applyFill="1" applyBorder="1" applyAlignment="1" applyProtection="1">
      <alignment horizontal="right"/>
      <protection locked="0"/>
    </xf>
    <xf numFmtId="3" fontId="3" fillId="0" borderId="0" xfId="0" applyNumberFormat="1" applyFont="1" applyAlignment="1"/>
    <xf numFmtId="0" fontId="3" fillId="0" borderId="0" xfId="0" applyFont="1" applyAlignment="1"/>
    <xf numFmtId="0" fontId="3" fillId="0" borderId="1" xfId="0" applyFont="1" applyBorder="1" applyAlignment="1">
      <alignment horizontal="justify" vertical="center" wrapText="1"/>
    </xf>
    <xf numFmtId="0" fontId="0" fillId="0" borderId="11" xfId="0" applyBorder="1"/>
    <xf numFmtId="0" fontId="3" fillId="0" borderId="11" xfId="0" applyFont="1" applyBorder="1"/>
    <xf numFmtId="0" fontId="3" fillId="0" borderId="1" xfId="0" applyFont="1" applyBorder="1" applyAlignment="1">
      <alignment horizontal="justify" vertical="top" wrapText="1"/>
    </xf>
    <xf numFmtId="0" fontId="3" fillId="0" borderId="11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top" wrapText="1"/>
    </xf>
    <xf numFmtId="0" fontId="3" fillId="0" borderId="2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vertical="center" wrapText="1"/>
    </xf>
    <xf numFmtId="0" fontId="15" fillId="4" borderId="0" xfId="0" applyFont="1" applyFill="1" applyProtection="1">
      <protection hidden="1"/>
    </xf>
    <xf numFmtId="0" fontId="1" fillId="4" borderId="0" xfId="0" applyFont="1" applyFill="1" applyProtection="1">
      <protection hidden="1"/>
    </xf>
    <xf numFmtId="0" fontId="1" fillId="0" borderId="0" xfId="0" applyFont="1"/>
    <xf numFmtId="0" fontId="15" fillId="5" borderId="0" xfId="0" applyFont="1" applyFill="1" applyProtection="1">
      <protection hidden="1"/>
    </xf>
    <xf numFmtId="0" fontId="3" fillId="6" borderId="0" xfId="0" applyFont="1" applyFill="1"/>
    <xf numFmtId="3" fontId="1" fillId="0" borderId="0" xfId="0" applyNumberFormat="1" applyFont="1"/>
    <xf numFmtId="3" fontId="3" fillId="6" borderId="0" xfId="0" applyNumberFormat="1" applyFont="1" applyFill="1"/>
    <xf numFmtId="0" fontId="3" fillId="0" borderId="0" xfId="0" applyFont="1" applyBorder="1"/>
    <xf numFmtId="0" fontId="16" fillId="4" borderId="0" xfId="0" applyFont="1" applyFill="1" applyProtection="1">
      <protection hidden="1"/>
    </xf>
    <xf numFmtId="0" fontId="0" fillId="4" borderId="0" xfId="0" applyFill="1"/>
    <xf numFmtId="0" fontId="14" fillId="5" borderId="0" xfId="0" applyFont="1" applyFill="1" applyProtection="1">
      <protection hidden="1"/>
    </xf>
    <xf numFmtId="0" fontId="14" fillId="0" borderId="0" xfId="0" applyFont="1"/>
    <xf numFmtId="0" fontId="3" fillId="0" borderId="0" xfId="0" applyFont="1" applyAlignment="1" applyProtection="1">
      <alignment horizontal="left" vertical="center"/>
    </xf>
    <xf numFmtId="14" fontId="0" fillId="0" borderId="0" xfId="0" applyNumberFormat="1"/>
    <xf numFmtId="49" fontId="3" fillId="0" borderId="0" xfId="0" applyNumberFormat="1" applyFont="1"/>
    <xf numFmtId="49" fontId="3" fillId="2" borderId="1" xfId="0" applyNumberFormat="1" applyFont="1" applyFill="1" applyBorder="1" applyAlignment="1" applyProtection="1">
      <alignment vertical="center" wrapText="1"/>
      <protection locked="0"/>
    </xf>
    <xf numFmtId="49" fontId="3" fillId="2" borderId="4" xfId="0" applyNumberFormat="1" applyFont="1" applyFill="1" applyBorder="1" applyAlignment="1" applyProtection="1">
      <alignment vertical="center" wrapText="1"/>
      <protection locked="0"/>
    </xf>
    <xf numFmtId="1" fontId="3" fillId="0" borderId="1" xfId="0" applyNumberFormat="1" applyFont="1" applyBorder="1" applyAlignment="1">
      <alignment horizontal="center" vertical="center" wrapText="1"/>
    </xf>
    <xf numFmtId="171" fontId="3" fillId="0" borderId="1" xfId="0" applyNumberFormat="1" applyFont="1" applyFill="1" applyBorder="1" applyAlignment="1">
      <alignment horizontal="center" wrapText="1"/>
    </xf>
    <xf numFmtId="3" fontId="3" fillId="2" borderId="4" xfId="0" applyNumberFormat="1" applyFont="1" applyFill="1" applyBorder="1" applyAlignment="1" applyProtection="1">
      <alignment horizontal="right" wrapText="1"/>
      <protection locked="0"/>
    </xf>
    <xf numFmtId="0" fontId="3" fillId="0" borderId="0" xfId="0" applyFont="1" applyBorder="1" applyAlignment="1">
      <alignment horizontal="center" wrapText="1"/>
    </xf>
    <xf numFmtId="0" fontId="3" fillId="0" borderId="0" xfId="0" applyFont="1" applyBorder="1" applyAlignment="1"/>
    <xf numFmtId="0" fontId="3" fillId="0" borderId="0" xfId="0" applyFont="1" applyBorder="1" applyAlignment="1">
      <alignment vertical="center" wrapText="1"/>
    </xf>
    <xf numFmtId="3" fontId="3" fillId="2" borderId="13" xfId="0" applyNumberFormat="1" applyFont="1" applyFill="1" applyBorder="1" applyAlignment="1" applyProtection="1">
      <alignment horizontal="right" wrapText="1"/>
      <protection locked="0"/>
    </xf>
    <xf numFmtId="0" fontId="3" fillId="0" borderId="5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top"/>
    </xf>
    <xf numFmtId="0" fontId="3" fillId="0" borderId="1" xfId="0" applyFont="1" applyBorder="1" applyAlignment="1">
      <alignment horizontal="justify" vertical="center"/>
    </xf>
    <xf numFmtId="0" fontId="3" fillId="0" borderId="13" xfId="0" applyFont="1" applyBorder="1" applyAlignment="1">
      <alignment horizontal="center" vertical="center" wrapText="1"/>
    </xf>
    <xf numFmtId="3" fontId="3" fillId="2" borderId="7" xfId="0" applyNumberFormat="1" applyFont="1" applyFill="1" applyBorder="1" applyAlignment="1" applyProtection="1">
      <alignment horizontal="right" wrapText="1"/>
      <protection locked="0"/>
    </xf>
    <xf numFmtId="3" fontId="3" fillId="0" borderId="1" xfId="0" applyNumberFormat="1" applyFont="1" applyBorder="1" applyAlignment="1"/>
    <xf numFmtId="0" fontId="3" fillId="0" borderId="4" xfId="0" applyFont="1" applyBorder="1" applyAlignment="1">
      <alignment vertical="center" wrapText="1"/>
    </xf>
    <xf numFmtId="171" fontId="3" fillId="0" borderId="11" xfId="0" applyNumberFormat="1" applyFont="1" applyBorder="1" applyAlignment="1" applyProtection="1">
      <alignment horizontal="center" wrapText="1"/>
    </xf>
    <xf numFmtId="0" fontId="3" fillId="0" borderId="4" xfId="0" applyFont="1" applyBorder="1" applyAlignment="1" applyProtection="1">
      <alignment vertical="center" wrapText="1"/>
    </xf>
    <xf numFmtId="0" fontId="3" fillId="0" borderId="4" xfId="0" applyFont="1" applyBorder="1" applyAlignment="1">
      <alignment horizontal="center" wrapText="1"/>
    </xf>
    <xf numFmtId="3" fontId="2" fillId="2" borderId="13" xfId="0" applyNumberFormat="1" applyFont="1" applyFill="1" applyBorder="1" applyAlignment="1" applyProtection="1">
      <alignment horizontal="right" wrapText="1"/>
      <protection locked="0"/>
    </xf>
    <xf numFmtId="174" fontId="3" fillId="0" borderId="0" xfId="0" applyNumberFormat="1" applyFont="1" applyAlignment="1">
      <alignment horizontal="center"/>
    </xf>
    <xf numFmtId="0" fontId="3" fillId="0" borderId="14" xfId="0" applyFont="1" applyBorder="1" applyAlignment="1">
      <alignment horizontal="justify" wrapText="1"/>
    </xf>
    <xf numFmtId="49" fontId="3" fillId="2" borderId="5" xfId="0" applyNumberFormat="1" applyFont="1" applyFill="1" applyBorder="1" applyAlignment="1" applyProtection="1">
      <alignment vertical="center" wrapText="1"/>
      <protection locked="0"/>
    </xf>
    <xf numFmtId="1" fontId="3" fillId="0" borderId="5" xfId="0" applyNumberFormat="1" applyFont="1" applyBorder="1" applyAlignment="1">
      <alignment horizontal="center" vertical="center" wrapText="1"/>
    </xf>
    <xf numFmtId="1" fontId="3" fillId="0" borderId="4" xfId="0" applyNumberFormat="1" applyFont="1" applyBorder="1" applyAlignment="1">
      <alignment horizontal="center" wrapText="1"/>
    </xf>
    <xf numFmtId="49" fontId="3" fillId="0" borderId="2" xfId="0" applyNumberFormat="1" applyFont="1" applyBorder="1" applyAlignment="1" applyProtection="1">
      <alignment vertical="center" wrapText="1"/>
    </xf>
    <xf numFmtId="1" fontId="3" fillId="0" borderId="2" xfId="0" applyNumberFormat="1" applyFont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wrapText="1"/>
    </xf>
    <xf numFmtId="3" fontId="4" fillId="3" borderId="2" xfId="0" applyNumberFormat="1" applyFont="1" applyFill="1" applyBorder="1" applyAlignment="1" applyProtection="1">
      <alignment horizontal="right"/>
    </xf>
    <xf numFmtId="3" fontId="4" fillId="3" borderId="5" xfId="0" applyNumberFormat="1" applyFont="1" applyFill="1" applyBorder="1" applyAlignment="1" applyProtection="1">
      <alignment horizontal="right"/>
    </xf>
    <xf numFmtId="3" fontId="2" fillId="2" borderId="3" xfId="0" applyNumberFormat="1" applyFont="1" applyFill="1" applyBorder="1" applyAlignment="1" applyProtection="1">
      <alignment horizontal="right" wrapText="1"/>
      <protection locked="0"/>
    </xf>
    <xf numFmtId="3" fontId="2" fillId="2" borderId="15" xfId="0" applyNumberFormat="1" applyFont="1" applyFill="1" applyBorder="1" applyAlignment="1" applyProtection="1">
      <alignment horizontal="right" wrapText="1"/>
      <protection locked="0"/>
    </xf>
    <xf numFmtId="3" fontId="2" fillId="2" borderId="2" xfId="0" applyNumberFormat="1" applyFont="1" applyFill="1" applyBorder="1" applyAlignment="1" applyProtection="1">
      <alignment horizontal="right" wrapText="1"/>
      <protection locked="0"/>
    </xf>
    <xf numFmtId="3" fontId="4" fillId="3" borderId="6" xfId="0" applyNumberFormat="1" applyFont="1" applyFill="1" applyBorder="1" applyAlignment="1" applyProtection="1">
      <alignment horizontal="right"/>
    </xf>
    <xf numFmtId="3" fontId="2" fillId="2" borderId="9" xfId="0" applyNumberFormat="1" applyFont="1" applyFill="1" applyBorder="1" applyAlignment="1" applyProtection="1">
      <alignment horizontal="right" wrapText="1"/>
      <protection locked="0"/>
    </xf>
    <xf numFmtId="3" fontId="4" fillId="3" borderId="9" xfId="0" applyNumberFormat="1" applyFont="1" applyFill="1" applyBorder="1" applyAlignment="1" applyProtection="1">
      <alignment horizontal="right"/>
    </xf>
    <xf numFmtId="3" fontId="2" fillId="2" borderId="5" xfId="0" applyNumberFormat="1" applyFont="1" applyFill="1" applyBorder="1" applyAlignment="1" applyProtection="1">
      <alignment horizontal="right" wrapText="1"/>
      <protection locked="0"/>
    </xf>
    <xf numFmtId="3" fontId="2" fillId="2" borderId="8" xfId="0" applyNumberFormat="1" applyFont="1" applyFill="1" applyBorder="1" applyAlignment="1" applyProtection="1">
      <alignment horizontal="right" wrapText="1"/>
      <protection locked="0"/>
    </xf>
    <xf numFmtId="3" fontId="4" fillId="3" borderId="10" xfId="0" applyNumberFormat="1" applyFont="1" applyFill="1" applyBorder="1" applyAlignment="1" applyProtection="1">
      <alignment horizontal="right"/>
    </xf>
    <xf numFmtId="3" fontId="4" fillId="3" borderId="8" xfId="0" applyNumberFormat="1" applyFont="1" applyFill="1" applyBorder="1" applyAlignment="1" applyProtection="1">
      <alignment horizontal="right"/>
    </xf>
    <xf numFmtId="3" fontId="5" fillId="2" borderId="1" xfId="0" applyNumberFormat="1" applyFont="1" applyFill="1" applyBorder="1" applyAlignment="1" applyProtection="1">
      <alignment horizontal="right" wrapText="1"/>
      <protection locked="0"/>
    </xf>
    <xf numFmtId="3" fontId="8" fillId="3" borderId="4" xfId="0" applyNumberFormat="1" applyFont="1" applyFill="1" applyBorder="1"/>
    <xf numFmtId="3" fontId="8" fillId="3" borderId="15" xfId="0" applyNumberFormat="1" applyFont="1" applyFill="1" applyBorder="1"/>
    <xf numFmtId="3" fontId="3" fillId="0" borderId="1" xfId="0" applyNumberFormat="1" applyFont="1" applyBorder="1"/>
    <xf numFmtId="3" fontId="3" fillId="0" borderId="0" xfId="0" applyNumberFormat="1" applyFont="1"/>
    <xf numFmtId="3" fontId="4" fillId="0" borderId="1" xfId="0" applyNumberFormat="1" applyFont="1" applyFill="1" applyBorder="1" applyAlignment="1" applyProtection="1">
      <alignment horizontal="right" wrapText="1"/>
    </xf>
    <xf numFmtId="3" fontId="2" fillId="0" borderId="1" xfId="0" applyNumberFormat="1" applyFont="1" applyFill="1" applyBorder="1" applyAlignment="1" applyProtection="1">
      <alignment horizontal="right" wrapText="1"/>
    </xf>
    <xf numFmtId="0" fontId="11" fillId="0" borderId="0" xfId="0" applyFont="1" applyAlignment="1">
      <alignment wrapText="1"/>
    </xf>
    <xf numFmtId="0" fontId="18" fillId="0" borderId="0" xfId="0" applyFont="1"/>
    <xf numFmtId="0" fontId="19" fillId="0" borderId="0" xfId="0" applyFont="1"/>
    <xf numFmtId="3" fontId="18" fillId="0" borderId="0" xfId="0" applyNumberFormat="1" applyFont="1"/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10" fillId="2" borderId="13" xfId="0" applyFont="1" applyFill="1" applyBorder="1" applyAlignment="1" applyProtection="1">
      <alignment vertical="center"/>
      <protection locked="0"/>
    </xf>
    <xf numFmtId="0" fontId="10" fillId="2" borderId="11" xfId="0" applyFont="1" applyFill="1" applyBorder="1" applyAlignment="1" applyProtection="1">
      <alignment vertical="center"/>
      <protection locked="0"/>
    </xf>
    <xf numFmtId="0" fontId="10" fillId="2" borderId="14" xfId="0" applyFont="1" applyFill="1" applyBorder="1" applyAlignment="1" applyProtection="1">
      <alignment vertical="center"/>
      <protection locked="0"/>
    </xf>
    <xf numFmtId="0" fontId="10" fillId="2" borderId="15" xfId="0" applyFont="1" applyFill="1" applyBorder="1" applyAlignment="1" applyProtection="1">
      <alignment vertical="center"/>
      <protection locked="0"/>
    </xf>
    <xf numFmtId="0" fontId="14" fillId="0" borderId="12" xfId="0" applyFont="1" applyBorder="1" applyAlignment="1">
      <alignment vertical="center"/>
    </xf>
    <xf numFmtId="0" fontId="14" fillId="0" borderId="13" xfId="0" applyFont="1" applyBorder="1" applyAlignment="1">
      <alignment vertical="center"/>
    </xf>
    <xf numFmtId="0" fontId="14" fillId="0" borderId="14" xfId="0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49" fontId="3" fillId="2" borderId="30" xfId="0" applyNumberFormat="1" applyFont="1" applyFill="1" applyBorder="1" applyAlignment="1" applyProtection="1">
      <alignment horizontal="center" vertical="center"/>
      <protection locked="0"/>
    </xf>
    <xf numFmtId="49" fontId="3" fillId="2" borderId="31" xfId="0" applyNumberFormat="1" applyFont="1" applyFill="1" applyBorder="1" applyAlignment="1" applyProtection="1">
      <alignment horizontal="center" vertical="center"/>
      <protection locked="0"/>
    </xf>
    <xf numFmtId="49" fontId="3" fillId="2" borderId="32" xfId="0" applyNumberFormat="1" applyFont="1" applyFill="1" applyBorder="1" applyAlignment="1" applyProtection="1">
      <alignment horizontal="center" vertical="center"/>
      <protection locked="0"/>
    </xf>
    <xf numFmtId="172" fontId="3" fillId="0" borderId="30" xfId="0" applyNumberFormat="1" applyFont="1" applyBorder="1" applyAlignment="1">
      <alignment horizontal="center" vertical="center"/>
    </xf>
    <xf numFmtId="172" fontId="3" fillId="0" borderId="31" xfId="0" applyNumberFormat="1" applyFont="1" applyBorder="1" applyAlignment="1">
      <alignment horizontal="center" vertical="center"/>
    </xf>
    <xf numFmtId="172" fontId="3" fillId="0" borderId="33" xfId="0" applyNumberFormat="1" applyFont="1" applyBorder="1" applyAlignment="1">
      <alignment horizontal="center" vertical="center"/>
    </xf>
    <xf numFmtId="49" fontId="3" fillId="2" borderId="33" xfId="0" applyNumberFormat="1" applyFont="1" applyFill="1" applyBorder="1" applyAlignment="1" applyProtection="1">
      <alignment horizontal="center" vertical="center"/>
      <protection locked="0"/>
    </xf>
    <xf numFmtId="0" fontId="3" fillId="0" borderId="10" xfId="0" applyNumberFormat="1" applyFont="1" applyBorder="1" applyAlignment="1">
      <alignment horizontal="left" vertical="center" wrapText="1"/>
    </xf>
    <xf numFmtId="0" fontId="3" fillId="0" borderId="0" xfId="0" applyNumberFormat="1" applyFont="1" applyBorder="1" applyAlignment="1">
      <alignment horizontal="left" vertical="center" wrapText="1"/>
    </xf>
    <xf numFmtId="0" fontId="3" fillId="0" borderId="8" xfId="0" applyNumberFormat="1" applyFont="1" applyBorder="1" applyAlignment="1">
      <alignment horizontal="left" vertical="center" wrapText="1"/>
    </xf>
    <xf numFmtId="0" fontId="3" fillId="0" borderId="2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1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0" xfId="0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3" fillId="2" borderId="0" xfId="0" applyFont="1" applyFill="1" applyBorder="1" applyAlignment="1" applyProtection="1">
      <alignment horizontal="center" vertical="center"/>
      <protection locked="0"/>
    </xf>
    <xf numFmtId="0" fontId="3" fillId="0" borderId="19" xfId="0" applyFont="1" applyBorder="1" applyAlignment="1">
      <alignment horizontal="left" vertical="center"/>
    </xf>
    <xf numFmtId="0" fontId="10" fillId="0" borderId="17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top" wrapText="1"/>
    </xf>
    <xf numFmtId="0" fontId="3" fillId="0" borderId="7" xfId="0" applyFont="1" applyBorder="1" applyAlignment="1">
      <alignment horizontal="right" vertical="center"/>
    </xf>
    <xf numFmtId="171" fontId="3" fillId="0" borderId="4" xfId="0" applyNumberFormat="1" applyFont="1" applyBorder="1" applyAlignment="1">
      <alignment horizontal="center" wrapText="1"/>
    </xf>
    <xf numFmtId="171" fontId="3" fillId="0" borderId="2" xfId="0" applyNumberFormat="1" applyFont="1" applyBorder="1" applyAlignment="1">
      <alignment horizont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 applyProtection="1">
      <alignment horizontal="center" vertical="center" wrapText="1"/>
    </xf>
    <xf numFmtId="0" fontId="3" fillId="0" borderId="7" xfId="0" applyFont="1" applyBorder="1" applyAlignment="1" applyProtection="1">
      <alignment horizontal="right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11" fillId="0" borderId="4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right"/>
    </xf>
    <xf numFmtId="0" fontId="3" fillId="0" borderId="0" xfId="0" applyFont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4" xfId="0" applyFont="1" applyBorder="1" applyAlignment="1">
      <alignment wrapText="1"/>
    </xf>
    <xf numFmtId="0" fontId="3" fillId="0" borderId="1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3" fontId="2" fillId="2" borderId="12" xfId="0" applyNumberFormat="1" applyFont="1" applyFill="1" applyBorder="1" applyAlignment="1" applyProtection="1">
      <alignment horizontal="right" wrapText="1"/>
      <protection locked="0"/>
    </xf>
    <xf numFmtId="3" fontId="2" fillId="2" borderId="11" xfId="0" applyNumberFormat="1" applyFont="1" applyFill="1" applyBorder="1" applyAlignment="1" applyProtection="1">
      <alignment horizontal="right" wrapText="1"/>
      <protection locked="0"/>
    </xf>
    <xf numFmtId="0" fontId="3" fillId="0" borderId="0" xfId="0" applyFont="1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/>
    </xf>
    <xf numFmtId="0" fontId="3" fillId="0" borderId="14" xfId="0" applyFont="1" applyBorder="1" applyAlignment="1">
      <alignment horizontal="left"/>
    </xf>
    <xf numFmtId="0" fontId="0" fillId="0" borderId="2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" xfId="0" applyBorder="1" applyAlignment="1">
      <alignment vertical="center"/>
    </xf>
    <xf numFmtId="0" fontId="2" fillId="0" borderId="0" xfId="0" applyFont="1" applyAlignment="1" applyProtection="1">
      <alignment horizontal="center" vertical="center"/>
    </xf>
    <xf numFmtId="0" fontId="3" fillId="0" borderId="0" xfId="0" applyFont="1" applyBorder="1" applyAlignment="1" applyProtection="1">
      <alignment horizontal="right" vertical="center"/>
    </xf>
    <xf numFmtId="0" fontId="3" fillId="0" borderId="0" xfId="0" applyFont="1" applyAlignment="1">
      <alignment horizontal="left" vertical="center"/>
    </xf>
    <xf numFmtId="0" fontId="3" fillId="0" borderId="14" xfId="0" applyFont="1" applyBorder="1" applyAlignment="1">
      <alignment horizontal="center" vertical="center"/>
    </xf>
    <xf numFmtId="170" fontId="2" fillId="2" borderId="7" xfId="0" applyNumberFormat="1" applyFont="1" applyFill="1" applyBorder="1" applyAlignment="1" applyProtection="1">
      <alignment horizontal="center" vertical="center"/>
      <protection locked="0"/>
    </xf>
    <xf numFmtId="0" fontId="2" fillId="2" borderId="7" xfId="0" applyFon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11"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1609725</xdr:colOff>
          <xdr:row>16</xdr:row>
          <xdr:rowOff>238125</xdr:rowOff>
        </xdr:from>
        <xdr:to>
          <xdr:col>0</xdr:col>
          <xdr:colOff>2009775</xdr:colOff>
          <xdr:row>16</xdr:row>
          <xdr:rowOff>438150</xdr:rowOff>
        </xdr:to>
        <xdr:sp macro="" textlink="">
          <xdr:nvSpPr>
            <xdr:cNvPr id="10241" name="TextBox1" hidden="1">
              <a:extLst>
                <a:ext uri="{63B3BB69-23CF-44E3-9099-C40C66FF867C}">
                  <a14:compatExt spid="_x0000_s102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6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CI38"/>
  <sheetViews>
    <sheetView showGridLines="0" topLeftCell="A17" workbookViewId="0">
      <selection activeCell="Q38" sqref="Q38:AG38"/>
    </sheetView>
  </sheetViews>
  <sheetFormatPr defaultRowHeight="12.75" x14ac:dyDescent="0.2"/>
  <cols>
    <col min="1" max="87" width="1.7109375" style="9" customWidth="1"/>
    <col min="88" max="16384" width="9.140625" style="20"/>
  </cols>
  <sheetData>
    <row r="1" spans="1:87" hidden="1" x14ac:dyDescent="0.2"/>
    <row r="2" spans="1:87" hidden="1" x14ac:dyDescent="0.2"/>
    <row r="3" spans="1:87" hidden="1" x14ac:dyDescent="0.2"/>
    <row r="4" spans="1:87" hidden="1" x14ac:dyDescent="0.2"/>
    <row r="5" spans="1:87" hidden="1" x14ac:dyDescent="0.2"/>
    <row r="6" spans="1:87" ht="13.5" hidden="1" thickBot="1" x14ac:dyDescent="0.25"/>
    <row r="7" spans="1:87" hidden="1" x14ac:dyDescent="0.2"/>
    <row r="8" spans="1:87" hidden="1" x14ac:dyDescent="0.2"/>
    <row r="9" spans="1:87" ht="13.5" hidden="1" thickBot="1" x14ac:dyDescent="0.25"/>
    <row r="10" spans="1:87" ht="20.100000000000001" customHeight="1" thickBot="1" x14ac:dyDescent="0.25">
      <c r="A10" s="70"/>
      <c r="B10" s="46"/>
      <c r="C10" s="46"/>
      <c r="D10" s="46"/>
      <c r="E10" s="46"/>
      <c r="F10" s="46"/>
      <c r="G10" s="47"/>
      <c r="H10" s="214" t="s">
        <v>1473</v>
      </c>
      <c r="I10" s="215"/>
      <c r="J10" s="215"/>
      <c r="K10" s="215"/>
      <c r="L10" s="215"/>
      <c r="M10" s="215"/>
      <c r="N10" s="215"/>
      <c r="O10" s="215"/>
      <c r="P10" s="215"/>
      <c r="Q10" s="215"/>
      <c r="R10" s="215"/>
      <c r="S10" s="215"/>
      <c r="T10" s="215"/>
      <c r="U10" s="215"/>
      <c r="V10" s="215"/>
      <c r="W10" s="215"/>
      <c r="X10" s="215"/>
      <c r="Y10" s="215"/>
      <c r="Z10" s="215"/>
      <c r="AA10" s="215"/>
      <c r="AB10" s="215"/>
      <c r="AC10" s="215"/>
      <c r="AD10" s="215"/>
      <c r="AE10" s="215"/>
      <c r="AF10" s="215"/>
      <c r="AG10" s="215"/>
      <c r="AH10" s="215"/>
      <c r="AI10" s="215"/>
      <c r="AJ10" s="215"/>
      <c r="AK10" s="215"/>
      <c r="AL10" s="215"/>
      <c r="AM10" s="215"/>
      <c r="AN10" s="215"/>
      <c r="AO10" s="215"/>
      <c r="AP10" s="215"/>
      <c r="AQ10" s="215"/>
      <c r="AR10" s="215"/>
      <c r="AS10" s="215"/>
      <c r="AT10" s="215"/>
      <c r="AU10" s="215"/>
      <c r="AV10" s="215"/>
      <c r="AW10" s="215"/>
      <c r="AX10" s="215"/>
      <c r="AY10" s="215"/>
      <c r="AZ10" s="215"/>
      <c r="BA10" s="215"/>
      <c r="BB10" s="215"/>
      <c r="BC10" s="215"/>
      <c r="BD10" s="215"/>
      <c r="BE10" s="215"/>
      <c r="BF10" s="215"/>
      <c r="BG10" s="215"/>
      <c r="BH10" s="215"/>
      <c r="BI10" s="215"/>
      <c r="BJ10" s="215"/>
      <c r="BK10" s="215"/>
      <c r="BL10" s="215"/>
      <c r="BM10" s="215"/>
      <c r="BN10" s="215"/>
      <c r="BO10" s="215"/>
      <c r="BP10" s="215"/>
      <c r="BQ10" s="215"/>
      <c r="BR10" s="215"/>
      <c r="BS10" s="215"/>
      <c r="BT10" s="215"/>
      <c r="BU10" s="215"/>
      <c r="BV10" s="215"/>
      <c r="BW10" s="215"/>
      <c r="BX10" s="216"/>
      <c r="BY10" s="47"/>
      <c r="BZ10" s="47"/>
      <c r="CA10" s="46"/>
      <c r="CB10" s="46"/>
      <c r="CC10" s="46"/>
      <c r="CD10" s="46"/>
      <c r="CE10" s="46"/>
      <c r="CF10" s="46"/>
      <c r="CG10" s="46"/>
      <c r="CH10" s="46"/>
      <c r="CI10" s="46"/>
    </row>
    <row r="11" spans="1:87" ht="13.5" thickBot="1" x14ac:dyDescent="0.25"/>
    <row r="12" spans="1:87" ht="20.100000000000001" customHeight="1" thickBot="1" x14ac:dyDescent="0.25">
      <c r="A12" s="46"/>
      <c r="B12" s="46"/>
      <c r="C12" s="46"/>
      <c r="D12" s="46"/>
      <c r="E12" s="46"/>
      <c r="F12" s="46"/>
      <c r="G12" s="46"/>
      <c r="H12" s="171" t="s">
        <v>1454</v>
      </c>
      <c r="I12" s="172"/>
      <c r="J12" s="172"/>
      <c r="K12" s="172"/>
      <c r="L12" s="172"/>
      <c r="M12" s="172"/>
      <c r="N12" s="172"/>
      <c r="O12" s="172"/>
      <c r="P12" s="172"/>
      <c r="Q12" s="172"/>
      <c r="R12" s="172"/>
      <c r="S12" s="172"/>
      <c r="T12" s="172"/>
      <c r="U12" s="172"/>
      <c r="V12" s="172"/>
      <c r="W12" s="172"/>
      <c r="X12" s="172"/>
      <c r="Y12" s="172"/>
      <c r="Z12" s="172"/>
      <c r="AA12" s="172"/>
      <c r="AB12" s="172"/>
      <c r="AC12" s="172"/>
      <c r="AD12" s="172"/>
      <c r="AE12" s="172"/>
      <c r="AF12" s="172"/>
      <c r="AG12" s="172"/>
      <c r="AH12" s="172"/>
      <c r="AI12" s="172"/>
      <c r="AJ12" s="172"/>
      <c r="AK12" s="172"/>
      <c r="AL12" s="172"/>
      <c r="AM12" s="172"/>
      <c r="AN12" s="172"/>
      <c r="AO12" s="172"/>
      <c r="AP12" s="172"/>
      <c r="AQ12" s="172"/>
      <c r="AR12" s="172"/>
      <c r="AS12" s="172"/>
      <c r="AT12" s="172"/>
      <c r="AU12" s="172"/>
      <c r="AV12" s="172"/>
      <c r="AW12" s="172"/>
      <c r="AX12" s="172"/>
      <c r="AY12" s="172"/>
      <c r="AZ12" s="172"/>
      <c r="BA12" s="172"/>
      <c r="BB12" s="172"/>
      <c r="BC12" s="172"/>
      <c r="BD12" s="172"/>
      <c r="BE12" s="172"/>
      <c r="BF12" s="172"/>
      <c r="BG12" s="172"/>
      <c r="BH12" s="172"/>
      <c r="BI12" s="172"/>
      <c r="BJ12" s="172"/>
      <c r="BK12" s="172"/>
      <c r="BL12" s="172"/>
      <c r="BM12" s="172"/>
      <c r="BN12" s="172"/>
      <c r="BO12" s="172"/>
      <c r="BP12" s="172"/>
      <c r="BQ12" s="172"/>
      <c r="BR12" s="172"/>
      <c r="BS12" s="172"/>
      <c r="BT12" s="172"/>
      <c r="BU12" s="172"/>
      <c r="BV12" s="172"/>
      <c r="BW12" s="172"/>
      <c r="BX12" s="173"/>
      <c r="BY12" s="46"/>
      <c r="BZ12" s="46"/>
      <c r="CA12" s="46"/>
      <c r="CB12" s="46"/>
      <c r="CC12" s="46"/>
      <c r="CD12" s="46"/>
      <c r="CE12" s="46"/>
      <c r="CF12" s="46"/>
      <c r="CG12" s="46"/>
      <c r="CH12" s="46"/>
      <c r="CI12" s="46"/>
    </row>
    <row r="13" spans="1:87" ht="15" customHeight="1" thickBot="1" x14ac:dyDescent="0.25"/>
    <row r="14" spans="1:87" ht="39.950000000000003" customHeight="1" thickBot="1" x14ac:dyDescent="0.25">
      <c r="E14" s="217" t="s">
        <v>303</v>
      </c>
      <c r="F14" s="218"/>
      <c r="G14" s="218"/>
      <c r="H14" s="218"/>
      <c r="I14" s="218"/>
      <c r="J14" s="218"/>
      <c r="K14" s="218"/>
      <c r="L14" s="218"/>
      <c r="M14" s="218"/>
      <c r="N14" s="218"/>
      <c r="O14" s="218"/>
      <c r="P14" s="218"/>
      <c r="Q14" s="218"/>
      <c r="R14" s="218"/>
      <c r="S14" s="218"/>
      <c r="T14" s="218"/>
      <c r="U14" s="218"/>
      <c r="V14" s="218"/>
      <c r="W14" s="218"/>
      <c r="X14" s="218"/>
      <c r="Y14" s="218"/>
      <c r="Z14" s="218"/>
      <c r="AA14" s="218"/>
      <c r="AB14" s="218"/>
      <c r="AC14" s="218"/>
      <c r="AD14" s="218"/>
      <c r="AE14" s="218"/>
      <c r="AF14" s="218"/>
      <c r="AG14" s="218"/>
      <c r="AH14" s="218"/>
      <c r="AI14" s="218"/>
      <c r="AJ14" s="218"/>
      <c r="AK14" s="218"/>
      <c r="AL14" s="218"/>
      <c r="AM14" s="218"/>
      <c r="AN14" s="218"/>
      <c r="AO14" s="218"/>
      <c r="AP14" s="218"/>
      <c r="AQ14" s="218"/>
      <c r="AR14" s="218"/>
      <c r="AS14" s="218"/>
      <c r="AT14" s="218"/>
      <c r="AU14" s="218"/>
      <c r="AV14" s="218"/>
      <c r="AW14" s="218"/>
      <c r="AX14" s="218"/>
      <c r="AY14" s="218"/>
      <c r="AZ14" s="218"/>
      <c r="BA14" s="218"/>
      <c r="BB14" s="218"/>
      <c r="BC14" s="218"/>
      <c r="BD14" s="218"/>
      <c r="BE14" s="218"/>
      <c r="BF14" s="218"/>
      <c r="BG14" s="218"/>
      <c r="BH14" s="218"/>
      <c r="BI14" s="218"/>
      <c r="BJ14" s="218"/>
      <c r="BK14" s="218"/>
      <c r="BL14" s="218"/>
      <c r="BM14" s="218"/>
      <c r="BN14" s="218"/>
      <c r="BO14" s="218"/>
      <c r="BP14" s="218"/>
      <c r="BQ14" s="218"/>
      <c r="BR14" s="218"/>
      <c r="BS14" s="218"/>
      <c r="BT14" s="218"/>
      <c r="BU14" s="218"/>
      <c r="BV14" s="218"/>
      <c r="BW14" s="218"/>
      <c r="BX14" s="218"/>
      <c r="BY14" s="218"/>
      <c r="BZ14" s="218"/>
      <c r="CA14" s="219"/>
    </row>
    <row r="15" spans="1:87" ht="15" customHeight="1" thickBot="1" x14ac:dyDescent="0.25"/>
    <row r="16" spans="1:87" ht="15" customHeight="1" thickBot="1" x14ac:dyDescent="0.25">
      <c r="H16" s="171" t="s">
        <v>498</v>
      </c>
      <c r="I16" s="172"/>
      <c r="J16" s="172"/>
      <c r="K16" s="172"/>
      <c r="L16" s="172"/>
      <c r="M16" s="172"/>
      <c r="N16" s="172"/>
      <c r="O16" s="172"/>
      <c r="P16" s="172"/>
      <c r="Q16" s="172"/>
      <c r="R16" s="172"/>
      <c r="S16" s="172"/>
      <c r="T16" s="172"/>
      <c r="U16" s="172"/>
      <c r="V16" s="172"/>
      <c r="W16" s="172"/>
      <c r="X16" s="172"/>
      <c r="Y16" s="172"/>
      <c r="Z16" s="172"/>
      <c r="AA16" s="172"/>
      <c r="AB16" s="172"/>
      <c r="AC16" s="172"/>
      <c r="AD16" s="172"/>
      <c r="AE16" s="172"/>
      <c r="AF16" s="172"/>
      <c r="AG16" s="172"/>
      <c r="AH16" s="172"/>
      <c r="AI16" s="172"/>
      <c r="AJ16" s="172"/>
      <c r="AK16" s="172"/>
      <c r="AL16" s="172"/>
      <c r="AM16" s="172"/>
      <c r="AN16" s="172"/>
      <c r="AO16" s="172"/>
      <c r="AP16" s="172"/>
      <c r="AQ16" s="172"/>
      <c r="AR16" s="172"/>
      <c r="AS16" s="172"/>
      <c r="AT16" s="172"/>
      <c r="AU16" s="172"/>
      <c r="AV16" s="172"/>
      <c r="AW16" s="172"/>
      <c r="AX16" s="172"/>
      <c r="AY16" s="172"/>
      <c r="AZ16" s="172"/>
      <c r="BA16" s="172"/>
      <c r="BB16" s="172"/>
      <c r="BC16" s="172"/>
      <c r="BD16" s="172"/>
      <c r="BE16" s="172"/>
      <c r="BF16" s="172"/>
      <c r="BG16" s="172"/>
      <c r="BH16" s="172"/>
      <c r="BI16" s="172"/>
      <c r="BJ16" s="172"/>
      <c r="BK16" s="172"/>
      <c r="BL16" s="172"/>
      <c r="BM16" s="172"/>
      <c r="BN16" s="172"/>
      <c r="BO16" s="172"/>
      <c r="BP16" s="172"/>
      <c r="BQ16" s="172"/>
      <c r="BR16" s="172"/>
      <c r="BS16" s="172"/>
      <c r="BT16" s="172"/>
      <c r="BU16" s="172"/>
      <c r="BV16" s="172"/>
      <c r="BW16" s="172"/>
      <c r="BX16" s="173"/>
    </row>
    <row r="17" spans="1:84" ht="20.100000000000001" customHeight="1" thickBot="1" x14ac:dyDescent="0.25"/>
    <row r="18" spans="1:84" ht="15" customHeight="1" x14ac:dyDescent="0.2">
      <c r="K18" s="232" t="s">
        <v>309</v>
      </c>
      <c r="L18" s="230"/>
      <c r="M18" s="230"/>
      <c r="N18" s="230"/>
      <c r="O18" s="230"/>
      <c r="P18" s="230"/>
      <c r="Q18" s="230"/>
      <c r="R18" s="230"/>
      <c r="S18" s="230"/>
      <c r="T18" s="230"/>
      <c r="U18" s="230"/>
      <c r="V18" s="230"/>
      <c r="W18" s="230"/>
      <c r="X18" s="230"/>
      <c r="Y18" s="230"/>
      <c r="Z18" s="230"/>
      <c r="AA18" s="230"/>
      <c r="AB18" s="230"/>
      <c r="AC18" s="230"/>
      <c r="AD18" s="230"/>
      <c r="AE18" s="230"/>
      <c r="AF18" s="230"/>
      <c r="AG18" s="230"/>
      <c r="AH18" s="230"/>
      <c r="AI18" s="230"/>
      <c r="AJ18" s="230"/>
      <c r="AK18" s="230"/>
      <c r="AL18" s="230"/>
      <c r="AM18" s="230"/>
      <c r="AN18" s="230"/>
      <c r="AO18" s="230"/>
      <c r="AP18" s="230"/>
      <c r="AQ18" s="230"/>
      <c r="AR18" s="230"/>
      <c r="AS18" s="230"/>
      <c r="AT18" s="230"/>
      <c r="AU18" s="230"/>
      <c r="AV18" s="230"/>
      <c r="AW18" s="230"/>
      <c r="AX18" s="230"/>
      <c r="AY18" s="230"/>
      <c r="AZ18" s="230"/>
      <c r="BA18" s="230"/>
      <c r="BB18" s="230"/>
      <c r="BC18" s="230"/>
      <c r="BD18" s="230"/>
      <c r="BE18" s="230"/>
      <c r="BF18" s="230"/>
      <c r="BG18" s="230"/>
      <c r="BH18" s="230"/>
      <c r="BI18" s="230"/>
      <c r="BJ18" s="230"/>
      <c r="BK18" s="230"/>
      <c r="BL18" s="230"/>
      <c r="BM18" s="230"/>
      <c r="BN18" s="230"/>
      <c r="BO18" s="230"/>
      <c r="BP18" s="230"/>
      <c r="BQ18" s="230"/>
      <c r="BR18" s="230"/>
      <c r="BS18" s="230"/>
      <c r="BT18" s="230"/>
      <c r="BU18" s="233"/>
    </row>
    <row r="19" spans="1:84" ht="15" customHeight="1" x14ac:dyDescent="0.2">
      <c r="K19" s="211" t="s">
        <v>310</v>
      </c>
      <c r="L19" s="212"/>
      <c r="M19" s="212"/>
      <c r="N19" s="212"/>
      <c r="O19" s="212"/>
      <c r="P19" s="212"/>
      <c r="Q19" s="212"/>
      <c r="R19" s="212"/>
      <c r="S19" s="212"/>
      <c r="T19" s="212"/>
      <c r="U19" s="212"/>
      <c r="V19" s="212"/>
      <c r="W19" s="212"/>
      <c r="X19" s="212"/>
      <c r="Y19" s="212"/>
      <c r="Z19" s="212"/>
      <c r="AA19" s="212"/>
      <c r="AB19" s="212"/>
      <c r="AC19" s="212"/>
      <c r="AD19" s="212"/>
      <c r="AE19" s="212"/>
      <c r="AF19" s="212"/>
      <c r="AG19" s="212"/>
      <c r="AH19" s="212"/>
      <c r="AI19" s="212"/>
      <c r="AJ19" s="212"/>
      <c r="AK19" s="212"/>
      <c r="AL19" s="212"/>
      <c r="AM19" s="212"/>
      <c r="AN19" s="212"/>
      <c r="AO19" s="212"/>
      <c r="AP19" s="212"/>
      <c r="AQ19" s="212"/>
      <c r="AR19" s="212"/>
      <c r="AS19" s="212"/>
      <c r="AT19" s="212"/>
      <c r="AU19" s="212"/>
      <c r="AV19" s="212"/>
      <c r="AW19" s="212"/>
      <c r="AX19" s="212"/>
      <c r="AY19" s="212"/>
      <c r="AZ19" s="212"/>
      <c r="BA19" s="212"/>
      <c r="BB19" s="212"/>
      <c r="BC19" s="212"/>
      <c r="BD19" s="212"/>
      <c r="BE19" s="212"/>
      <c r="BF19" s="212"/>
      <c r="BG19" s="212"/>
      <c r="BH19" s="212"/>
      <c r="BI19" s="212"/>
      <c r="BJ19" s="212"/>
      <c r="BK19" s="212"/>
      <c r="BL19" s="212"/>
      <c r="BM19" s="212"/>
      <c r="BN19" s="212"/>
      <c r="BO19" s="212"/>
      <c r="BP19" s="212"/>
      <c r="BQ19" s="212"/>
      <c r="BR19" s="212"/>
      <c r="BS19" s="212"/>
      <c r="BT19" s="212"/>
      <c r="BU19" s="213"/>
    </row>
    <row r="20" spans="1:84" ht="15" customHeight="1" x14ac:dyDescent="0.2">
      <c r="K20" s="237" t="s">
        <v>1464</v>
      </c>
      <c r="L20" s="238"/>
      <c r="M20" s="238"/>
      <c r="N20" s="238"/>
      <c r="O20" s="238"/>
      <c r="P20" s="238"/>
      <c r="Q20" s="238"/>
      <c r="R20" s="238"/>
      <c r="S20" s="238"/>
      <c r="T20" s="238"/>
      <c r="U20" s="238"/>
      <c r="V20" s="238"/>
      <c r="W20" s="238"/>
      <c r="X20" s="238"/>
      <c r="Y20" s="238"/>
      <c r="Z20" s="238"/>
      <c r="AA20" s="238"/>
      <c r="AB20" s="238"/>
      <c r="AC20" s="238"/>
      <c r="AD20" s="238"/>
      <c r="AE20" s="238"/>
      <c r="AF20" s="238"/>
      <c r="AG20" s="238"/>
      <c r="AH20" s="238"/>
      <c r="AI20" s="238"/>
      <c r="AJ20" s="238"/>
      <c r="AK20" s="238"/>
      <c r="AL20" s="238"/>
      <c r="AM20" s="239">
        <v>2012</v>
      </c>
      <c r="AN20" s="239"/>
      <c r="AO20" s="239"/>
      <c r="AP20" s="64" t="s">
        <v>1466</v>
      </c>
      <c r="AQ20" s="212">
        <f>Year+1</f>
        <v>2013</v>
      </c>
      <c r="AR20" s="212"/>
      <c r="AS20" s="212"/>
      <c r="AT20" s="224" t="s">
        <v>1465</v>
      </c>
      <c r="AU20" s="224"/>
      <c r="AV20" s="224"/>
      <c r="AW20" s="224"/>
      <c r="AX20" s="224"/>
      <c r="AY20" s="224"/>
      <c r="AZ20" s="224"/>
      <c r="BA20" s="224"/>
      <c r="BB20" s="224"/>
      <c r="BC20" s="224"/>
      <c r="BD20" s="224"/>
      <c r="BE20" s="224"/>
      <c r="BF20" s="224"/>
      <c r="BG20" s="224"/>
      <c r="BH20" s="224"/>
      <c r="BI20" s="224"/>
      <c r="BJ20" s="224"/>
      <c r="BK20" s="224"/>
      <c r="BL20" s="224"/>
      <c r="BM20" s="224"/>
      <c r="BN20" s="224"/>
      <c r="BO20" s="224"/>
      <c r="BP20" s="224"/>
      <c r="BQ20" s="224"/>
      <c r="BR20" s="224"/>
      <c r="BS20" s="224"/>
      <c r="BT20" s="224"/>
      <c r="BU20" s="240"/>
    </row>
    <row r="21" spans="1:84" ht="15" customHeight="1" thickBot="1" x14ac:dyDescent="0.25">
      <c r="K21" s="234" t="s">
        <v>308</v>
      </c>
      <c r="L21" s="235"/>
      <c r="M21" s="235"/>
      <c r="N21" s="235"/>
      <c r="O21" s="235"/>
      <c r="P21" s="235"/>
      <c r="Q21" s="235"/>
      <c r="R21" s="235"/>
      <c r="S21" s="235"/>
      <c r="T21" s="235"/>
      <c r="U21" s="235"/>
      <c r="V21" s="235"/>
      <c r="W21" s="235"/>
      <c r="X21" s="235"/>
      <c r="Y21" s="235"/>
      <c r="Z21" s="235"/>
      <c r="AA21" s="235"/>
      <c r="AB21" s="235"/>
      <c r="AC21" s="235"/>
      <c r="AD21" s="235"/>
      <c r="AE21" s="235"/>
      <c r="AF21" s="235"/>
      <c r="AG21" s="235"/>
      <c r="AH21" s="235"/>
      <c r="AI21" s="235"/>
      <c r="AJ21" s="235"/>
      <c r="AK21" s="235"/>
      <c r="AL21" s="235"/>
      <c r="AM21" s="235"/>
      <c r="AN21" s="235"/>
      <c r="AO21" s="235"/>
      <c r="AP21" s="235"/>
      <c r="AQ21" s="235"/>
      <c r="AR21" s="235"/>
      <c r="AS21" s="235"/>
      <c r="AT21" s="235"/>
      <c r="AU21" s="235"/>
      <c r="AV21" s="235"/>
      <c r="AW21" s="235"/>
      <c r="AX21" s="235"/>
      <c r="AY21" s="235"/>
      <c r="AZ21" s="235"/>
      <c r="BA21" s="235"/>
      <c r="BB21" s="235"/>
      <c r="BC21" s="235"/>
      <c r="BD21" s="235"/>
      <c r="BE21" s="235"/>
      <c r="BF21" s="235"/>
      <c r="BG21" s="235"/>
      <c r="BH21" s="235"/>
      <c r="BI21" s="235"/>
      <c r="BJ21" s="235"/>
      <c r="BK21" s="235"/>
      <c r="BL21" s="235"/>
      <c r="BM21" s="235"/>
      <c r="BN21" s="235"/>
      <c r="BO21" s="235"/>
      <c r="BP21" s="235"/>
      <c r="BQ21" s="235"/>
      <c r="BR21" s="235"/>
      <c r="BS21" s="235"/>
      <c r="BT21" s="235"/>
      <c r="BU21" s="236"/>
    </row>
    <row r="22" spans="1:84" ht="20.100000000000001" customHeight="1" thickBot="1" x14ac:dyDescent="0.25"/>
    <row r="23" spans="1:84" ht="15" thickBot="1" x14ac:dyDescent="0.25">
      <c r="A23" s="220" t="s">
        <v>304</v>
      </c>
      <c r="B23" s="221"/>
      <c r="C23" s="221"/>
      <c r="D23" s="221"/>
      <c r="E23" s="221"/>
      <c r="F23" s="221"/>
      <c r="G23" s="221"/>
      <c r="H23" s="221"/>
      <c r="I23" s="221"/>
      <c r="J23" s="221"/>
      <c r="K23" s="221"/>
      <c r="L23" s="221"/>
      <c r="M23" s="221"/>
      <c r="N23" s="221"/>
      <c r="O23" s="221"/>
      <c r="P23" s="221"/>
      <c r="Q23" s="221"/>
      <c r="R23" s="221"/>
      <c r="S23" s="221"/>
      <c r="T23" s="221"/>
      <c r="U23" s="221"/>
      <c r="V23" s="221"/>
      <c r="W23" s="221"/>
      <c r="X23" s="221"/>
      <c r="Y23" s="221"/>
      <c r="Z23" s="221"/>
      <c r="AA23" s="221"/>
      <c r="AB23" s="221"/>
      <c r="AC23" s="221"/>
      <c r="AD23" s="221"/>
      <c r="AE23" s="221"/>
      <c r="AF23" s="221"/>
      <c r="AG23" s="221"/>
      <c r="AH23" s="221"/>
      <c r="AI23" s="221"/>
      <c r="AJ23" s="221"/>
      <c r="AK23" s="221"/>
      <c r="AL23" s="221"/>
      <c r="AM23" s="221"/>
      <c r="AN23" s="221"/>
      <c r="AO23" s="221"/>
      <c r="AP23" s="221"/>
      <c r="AQ23" s="221"/>
      <c r="AR23" s="221"/>
      <c r="AS23" s="221"/>
      <c r="AT23" s="221"/>
      <c r="AU23" s="221"/>
      <c r="AV23" s="221"/>
      <c r="AW23" s="221"/>
      <c r="AX23" s="222"/>
      <c r="AY23" s="171" t="s">
        <v>305</v>
      </c>
      <c r="AZ23" s="172"/>
      <c r="BA23" s="172"/>
      <c r="BB23" s="172"/>
      <c r="BC23" s="172"/>
      <c r="BD23" s="172"/>
      <c r="BE23" s="172"/>
      <c r="BF23" s="172"/>
      <c r="BG23" s="172"/>
      <c r="BH23" s="172"/>
      <c r="BI23" s="172"/>
      <c r="BJ23" s="172"/>
      <c r="BK23" s="172"/>
      <c r="BL23" s="172"/>
      <c r="BM23" s="173"/>
      <c r="BQ23" s="241" t="s">
        <v>1458</v>
      </c>
      <c r="BR23" s="242"/>
      <c r="BS23" s="242"/>
      <c r="BT23" s="242"/>
      <c r="BU23" s="242"/>
      <c r="BV23" s="242"/>
      <c r="BW23" s="242"/>
      <c r="BX23" s="242"/>
      <c r="BY23" s="242"/>
      <c r="BZ23" s="242"/>
      <c r="CA23" s="242"/>
      <c r="CB23" s="242"/>
      <c r="CC23" s="243"/>
      <c r="CD23" s="69"/>
      <c r="CE23" s="69"/>
      <c r="CF23" s="28"/>
    </row>
    <row r="24" spans="1:84" ht="15" x14ac:dyDescent="0.2">
      <c r="A24" s="223" t="s">
        <v>330</v>
      </c>
      <c r="B24" s="224"/>
      <c r="C24" s="224"/>
      <c r="D24" s="224"/>
      <c r="E24" s="224"/>
      <c r="F24" s="224"/>
      <c r="G24" s="224"/>
      <c r="H24" s="224"/>
      <c r="I24" s="224"/>
      <c r="J24" s="224"/>
      <c r="K24" s="224"/>
      <c r="L24" s="224"/>
      <c r="M24" s="224"/>
      <c r="N24" s="224"/>
      <c r="O24" s="224"/>
      <c r="P24" s="224"/>
      <c r="Q24" s="224"/>
      <c r="R24" s="224"/>
      <c r="S24" s="224"/>
      <c r="T24" s="224"/>
      <c r="U24" s="224"/>
      <c r="V24" s="224"/>
      <c r="W24" s="224"/>
      <c r="X24" s="224"/>
      <c r="Y24" s="224"/>
      <c r="Z24" s="224"/>
      <c r="AA24" s="224"/>
      <c r="AB24" s="224"/>
      <c r="AC24" s="224"/>
      <c r="AD24" s="224"/>
      <c r="AE24" s="224"/>
      <c r="AF24" s="224"/>
      <c r="AG24" s="224"/>
      <c r="AH24" s="224"/>
      <c r="AI24" s="224"/>
      <c r="AJ24" s="224"/>
      <c r="AK24" s="224"/>
      <c r="AL24" s="224"/>
      <c r="AM24" s="224"/>
      <c r="AN24" s="224"/>
      <c r="AO24" s="224"/>
      <c r="AP24" s="224"/>
      <c r="AQ24" s="224"/>
      <c r="AR24" s="224"/>
      <c r="AS24" s="224"/>
      <c r="AT24" s="224"/>
      <c r="AU24" s="224"/>
      <c r="AV24" s="224"/>
      <c r="AW24" s="224"/>
      <c r="AX24" s="225"/>
      <c r="AY24" s="229" t="s">
        <v>307</v>
      </c>
      <c r="AZ24" s="230"/>
      <c r="BA24" s="230"/>
      <c r="BB24" s="230"/>
      <c r="BC24" s="230"/>
      <c r="BD24" s="230"/>
      <c r="BE24" s="230"/>
      <c r="BF24" s="230"/>
      <c r="BG24" s="230"/>
      <c r="BH24" s="230"/>
      <c r="BI24" s="230"/>
      <c r="BJ24" s="230"/>
      <c r="BK24" s="230"/>
      <c r="BL24" s="230"/>
      <c r="BM24" s="231"/>
      <c r="BO24" s="185" t="s">
        <v>16</v>
      </c>
      <c r="BP24" s="185"/>
      <c r="BQ24" s="185"/>
      <c r="BR24" s="185"/>
      <c r="BS24" s="185"/>
      <c r="BT24" s="185"/>
      <c r="BU24" s="185"/>
      <c r="BV24" s="185"/>
      <c r="BW24" s="185"/>
      <c r="BX24" s="185"/>
      <c r="BY24" s="185"/>
      <c r="BZ24" s="185"/>
      <c r="CA24" s="185"/>
      <c r="CB24" s="185"/>
      <c r="CC24" s="185"/>
      <c r="CD24" s="185"/>
      <c r="CE24" s="185"/>
      <c r="CF24" s="44"/>
    </row>
    <row r="25" spans="1:84" ht="39.950000000000003" customHeight="1" x14ac:dyDescent="0.2">
      <c r="A25" s="208" t="s">
        <v>528</v>
      </c>
      <c r="B25" s="209"/>
      <c r="C25" s="209"/>
      <c r="D25" s="209"/>
      <c r="E25" s="209"/>
      <c r="F25" s="209"/>
      <c r="G25" s="209"/>
      <c r="H25" s="209"/>
      <c r="I25" s="209"/>
      <c r="J25" s="209"/>
      <c r="K25" s="209"/>
      <c r="L25" s="209"/>
      <c r="M25" s="209"/>
      <c r="N25" s="209"/>
      <c r="O25" s="209"/>
      <c r="P25" s="209"/>
      <c r="Q25" s="209"/>
      <c r="R25" s="209"/>
      <c r="S25" s="209"/>
      <c r="T25" s="209"/>
      <c r="U25" s="209"/>
      <c r="V25" s="209"/>
      <c r="W25" s="209"/>
      <c r="X25" s="209"/>
      <c r="Y25" s="209"/>
      <c r="Z25" s="209"/>
      <c r="AA25" s="209"/>
      <c r="AB25" s="209"/>
      <c r="AC25" s="209"/>
      <c r="AD25" s="209"/>
      <c r="AE25" s="209"/>
      <c r="AF25" s="209"/>
      <c r="AG25" s="209"/>
      <c r="AH25" s="209"/>
      <c r="AI25" s="209"/>
      <c r="AJ25" s="209"/>
      <c r="AK25" s="209"/>
      <c r="AL25" s="209"/>
      <c r="AM25" s="209"/>
      <c r="AN25" s="209"/>
      <c r="AO25" s="209"/>
      <c r="AP25" s="209"/>
      <c r="AQ25" s="209"/>
      <c r="AR25" s="209"/>
      <c r="AS25" s="209"/>
      <c r="AT25" s="209"/>
      <c r="AU25" s="209"/>
      <c r="AV25" s="209"/>
      <c r="AW25" s="209"/>
      <c r="AX25" s="210"/>
      <c r="AY25" s="43"/>
      <c r="AZ25" s="37"/>
      <c r="BA25" s="37"/>
      <c r="BB25" s="37"/>
      <c r="BC25" s="37"/>
      <c r="BD25" s="37"/>
      <c r="BE25" s="37"/>
      <c r="BF25" s="37"/>
      <c r="BG25" s="37"/>
      <c r="BH25" s="37"/>
      <c r="BI25" s="37"/>
      <c r="BJ25" s="37"/>
      <c r="BK25" s="37"/>
      <c r="BL25" s="37"/>
      <c r="BM25" s="40"/>
      <c r="BO25" s="185"/>
      <c r="BP25" s="185"/>
      <c r="BQ25" s="185"/>
      <c r="BR25" s="185"/>
      <c r="BS25" s="185"/>
      <c r="BT25" s="185"/>
      <c r="BU25" s="185"/>
      <c r="BV25" s="185"/>
      <c r="BW25" s="185"/>
      <c r="BX25" s="185"/>
      <c r="BY25" s="185"/>
      <c r="BZ25" s="185"/>
      <c r="CA25" s="185"/>
      <c r="CB25" s="185"/>
      <c r="CC25" s="185"/>
      <c r="CD25" s="185"/>
      <c r="CE25" s="185"/>
      <c r="CF25" s="44"/>
    </row>
    <row r="26" spans="1:84" ht="39.950000000000003" customHeight="1" thickBot="1" x14ac:dyDescent="0.25">
      <c r="A26" s="226"/>
      <c r="B26" s="227"/>
      <c r="C26" s="227"/>
      <c r="D26" s="227"/>
      <c r="E26" s="227"/>
      <c r="F26" s="227"/>
      <c r="G26" s="227"/>
      <c r="H26" s="227"/>
      <c r="I26" s="227"/>
      <c r="J26" s="227"/>
      <c r="K26" s="227"/>
      <c r="L26" s="227"/>
      <c r="M26" s="227"/>
      <c r="N26" s="227"/>
      <c r="O26" s="227"/>
      <c r="P26" s="227"/>
      <c r="Q26" s="227"/>
      <c r="R26" s="227"/>
      <c r="S26" s="227"/>
      <c r="T26" s="227"/>
      <c r="U26" s="227"/>
      <c r="V26" s="227"/>
      <c r="W26" s="227"/>
      <c r="X26" s="227"/>
      <c r="Y26" s="227"/>
      <c r="Z26" s="227"/>
      <c r="AA26" s="227"/>
      <c r="AB26" s="227"/>
      <c r="AC26" s="227"/>
      <c r="AD26" s="227"/>
      <c r="AE26" s="227"/>
      <c r="AF26" s="227"/>
      <c r="AG26" s="227"/>
      <c r="AH26" s="227"/>
      <c r="AI26" s="227"/>
      <c r="AJ26" s="227"/>
      <c r="AK26" s="227"/>
      <c r="AL26" s="227"/>
      <c r="AM26" s="227"/>
      <c r="AN26" s="227"/>
      <c r="AO26" s="227"/>
      <c r="AP26" s="227"/>
      <c r="AQ26" s="227"/>
      <c r="AR26" s="227"/>
      <c r="AS26" s="227"/>
      <c r="AT26" s="227"/>
      <c r="AU26" s="227"/>
      <c r="AV26" s="227"/>
      <c r="AW26" s="227"/>
      <c r="AX26" s="228"/>
      <c r="AY26" s="66"/>
      <c r="AZ26" s="46"/>
      <c r="BA26" s="46"/>
      <c r="BB26" s="46"/>
      <c r="BC26" s="46"/>
      <c r="BD26" s="46"/>
      <c r="BE26" s="46"/>
      <c r="BF26" s="46"/>
      <c r="BG26" s="46"/>
      <c r="BH26" s="46"/>
      <c r="BI26" s="46"/>
      <c r="BJ26" s="46"/>
      <c r="BK26" s="46"/>
      <c r="BL26" s="29"/>
      <c r="BM26" s="49"/>
      <c r="BO26" s="185"/>
      <c r="BP26" s="185"/>
      <c r="BQ26" s="185"/>
      <c r="BR26" s="185"/>
      <c r="BS26" s="185"/>
      <c r="BT26" s="185"/>
      <c r="BU26" s="185"/>
      <c r="BV26" s="185"/>
      <c r="BW26" s="185"/>
      <c r="BX26" s="185"/>
      <c r="BY26" s="185"/>
      <c r="BZ26" s="185"/>
      <c r="CA26" s="185"/>
      <c r="CB26" s="185"/>
      <c r="CC26" s="185"/>
      <c r="CD26" s="185"/>
      <c r="CE26" s="185"/>
      <c r="CF26" s="44"/>
    </row>
    <row r="27" spans="1:84" ht="15.75" thickBot="1" x14ac:dyDescent="0.25">
      <c r="A27" s="190"/>
      <c r="B27" s="191"/>
      <c r="C27" s="191"/>
      <c r="D27" s="191"/>
      <c r="E27" s="191"/>
      <c r="F27" s="191"/>
      <c r="G27" s="191"/>
      <c r="H27" s="191"/>
      <c r="I27" s="191"/>
      <c r="J27" s="191"/>
      <c r="K27" s="191"/>
      <c r="L27" s="191"/>
      <c r="M27" s="191"/>
      <c r="N27" s="191"/>
      <c r="O27" s="191"/>
      <c r="P27" s="191"/>
      <c r="Q27" s="191"/>
      <c r="R27" s="191"/>
      <c r="S27" s="191"/>
      <c r="T27" s="191"/>
      <c r="U27" s="191"/>
      <c r="V27" s="191"/>
      <c r="W27" s="191"/>
      <c r="X27" s="191"/>
      <c r="Y27" s="191"/>
      <c r="Z27" s="191"/>
      <c r="AA27" s="191"/>
      <c r="AB27" s="191"/>
      <c r="AC27" s="191"/>
      <c r="AD27" s="191"/>
      <c r="AE27" s="191"/>
      <c r="AF27" s="191"/>
      <c r="AG27" s="191"/>
      <c r="AH27" s="191"/>
      <c r="AI27" s="191"/>
      <c r="AJ27" s="191"/>
      <c r="AK27" s="191"/>
      <c r="AL27" s="191"/>
      <c r="AM27" s="191"/>
      <c r="AN27" s="191"/>
      <c r="AO27" s="191"/>
      <c r="AP27" s="191"/>
      <c r="AQ27" s="191"/>
      <c r="AR27" s="191"/>
      <c r="AS27" s="191"/>
      <c r="AT27" s="191"/>
      <c r="AU27" s="191"/>
      <c r="AV27" s="191"/>
      <c r="AW27" s="191"/>
      <c r="AX27" s="192"/>
      <c r="AY27" s="38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67"/>
      <c r="BK27" s="67"/>
      <c r="BL27" s="68"/>
      <c r="BM27" s="41"/>
      <c r="BP27" s="81"/>
      <c r="BQ27" s="81"/>
      <c r="BR27" s="81"/>
      <c r="BS27" s="171" t="s">
        <v>306</v>
      </c>
      <c r="BT27" s="172"/>
      <c r="BU27" s="172"/>
      <c r="BV27" s="172"/>
      <c r="BW27" s="172"/>
      <c r="BX27" s="172"/>
      <c r="BY27" s="172"/>
      <c r="BZ27" s="172"/>
      <c r="CA27" s="173"/>
      <c r="CB27" s="81"/>
      <c r="CC27" s="81"/>
      <c r="CD27" s="81"/>
      <c r="CE27" s="44"/>
      <c r="CF27" s="44"/>
    </row>
    <row r="28" spans="1:84" ht="20.100000000000001" customHeight="1" x14ac:dyDescent="0.2">
      <c r="A28" s="48"/>
      <c r="B28" s="48"/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48"/>
      <c r="Z28" s="48"/>
      <c r="AA28" s="48"/>
      <c r="AB28" s="48"/>
      <c r="AC28" s="48"/>
      <c r="AD28" s="48"/>
      <c r="AE28" s="48"/>
      <c r="AF28" s="48"/>
      <c r="AG28" s="48"/>
      <c r="AH28" s="48"/>
      <c r="AI28" s="48"/>
      <c r="AJ28" s="48"/>
      <c r="AK28" s="48"/>
      <c r="AL28" s="48"/>
      <c r="AM28" s="48"/>
      <c r="AN28" s="48"/>
      <c r="AO28" s="48"/>
      <c r="AP28" s="48"/>
      <c r="AQ28" s="48"/>
      <c r="AR28" s="48"/>
      <c r="AS28" s="48"/>
      <c r="AT28" s="48"/>
      <c r="AU28" s="48"/>
      <c r="AV28" s="37"/>
      <c r="AW28" s="37"/>
      <c r="AX28" s="37"/>
      <c r="AY28" s="37"/>
      <c r="AZ28" s="37"/>
      <c r="BA28" s="37"/>
      <c r="BB28" s="37"/>
      <c r="BC28" s="37"/>
      <c r="BD28" s="37"/>
      <c r="BE28" s="37"/>
      <c r="BF28" s="37"/>
      <c r="BG28" s="37"/>
      <c r="BH28" s="37"/>
      <c r="BI28" s="37"/>
      <c r="BJ28" s="37"/>
      <c r="BK28" s="46"/>
      <c r="BL28" s="29"/>
      <c r="BM28" s="44"/>
      <c r="BN28" s="44"/>
      <c r="BO28" s="44"/>
      <c r="BP28" s="44"/>
      <c r="BQ28" s="37"/>
      <c r="BR28" s="37"/>
      <c r="BS28" s="37"/>
      <c r="BT28" s="37"/>
      <c r="BU28" s="37"/>
      <c r="BV28" s="37"/>
      <c r="BW28" s="37"/>
      <c r="BX28" s="37"/>
      <c r="BY28" s="37"/>
      <c r="BZ28" s="44"/>
      <c r="CA28" s="44"/>
      <c r="CB28" s="44"/>
      <c r="CC28" s="44"/>
      <c r="CD28" s="29"/>
    </row>
    <row r="29" spans="1:84" ht="14.25" x14ac:dyDescent="0.2">
      <c r="A29" s="197" t="s">
        <v>1455</v>
      </c>
      <c r="B29" s="198"/>
      <c r="C29" s="198"/>
      <c r="D29" s="198"/>
      <c r="E29" s="198"/>
      <c r="F29" s="198"/>
      <c r="G29" s="198"/>
      <c r="H29" s="198"/>
      <c r="I29" s="198"/>
      <c r="J29" s="198"/>
      <c r="K29" s="198"/>
      <c r="L29" s="198"/>
      <c r="M29" s="198"/>
      <c r="N29" s="198"/>
      <c r="O29" s="198"/>
      <c r="P29" s="198"/>
      <c r="Q29" s="198"/>
      <c r="R29" s="198"/>
      <c r="S29" s="198"/>
      <c r="T29" s="198"/>
      <c r="U29" s="198"/>
      <c r="V29" s="198"/>
      <c r="W29" s="198"/>
      <c r="X29" s="193" t="s">
        <v>10</v>
      </c>
      <c r="Y29" s="193"/>
      <c r="Z29" s="193"/>
      <c r="AA29" s="193"/>
      <c r="AB29" s="193"/>
      <c r="AC29" s="193"/>
      <c r="AD29" s="193"/>
      <c r="AE29" s="193"/>
      <c r="AF29" s="193"/>
      <c r="AG29" s="193"/>
      <c r="AH29" s="193"/>
      <c r="AI29" s="193"/>
      <c r="AJ29" s="193"/>
      <c r="AK29" s="193"/>
      <c r="AL29" s="193"/>
      <c r="AM29" s="193"/>
      <c r="AN29" s="193"/>
      <c r="AO29" s="193"/>
      <c r="AP29" s="193"/>
      <c r="AQ29" s="193"/>
      <c r="AR29" s="193"/>
      <c r="AS29" s="193"/>
      <c r="AT29" s="193"/>
      <c r="AU29" s="193"/>
      <c r="AV29" s="193"/>
      <c r="AW29" s="193"/>
      <c r="AX29" s="193"/>
      <c r="AY29" s="193"/>
      <c r="AZ29" s="193"/>
      <c r="BA29" s="193"/>
      <c r="BB29" s="193"/>
      <c r="BC29" s="193"/>
      <c r="BD29" s="193"/>
      <c r="BE29" s="193"/>
      <c r="BF29" s="193"/>
      <c r="BG29" s="193"/>
      <c r="BH29" s="193"/>
      <c r="BI29" s="193"/>
      <c r="BJ29" s="193"/>
      <c r="BK29" s="193"/>
      <c r="BL29" s="193"/>
      <c r="BM29" s="193"/>
      <c r="BN29" s="193"/>
      <c r="BO29" s="193"/>
      <c r="BP29" s="193"/>
      <c r="BQ29" s="193"/>
      <c r="BR29" s="193"/>
      <c r="BS29" s="193"/>
      <c r="BT29" s="193"/>
      <c r="BU29" s="193"/>
      <c r="BV29" s="193"/>
      <c r="BW29" s="193"/>
      <c r="BX29" s="193"/>
      <c r="BY29" s="193"/>
      <c r="BZ29" s="193"/>
      <c r="CA29" s="193"/>
      <c r="CB29" s="193"/>
      <c r="CC29" s="193"/>
      <c r="CD29" s="193"/>
      <c r="CE29" s="193"/>
      <c r="CF29" s="194"/>
    </row>
    <row r="30" spans="1:84" ht="15" thickBot="1" x14ac:dyDescent="0.25">
      <c r="A30" s="197" t="s">
        <v>1456</v>
      </c>
      <c r="B30" s="198"/>
      <c r="C30" s="198"/>
      <c r="D30" s="198"/>
      <c r="E30" s="198"/>
      <c r="F30" s="198"/>
      <c r="G30" s="198"/>
      <c r="H30" s="198"/>
      <c r="I30" s="198"/>
      <c r="J30" s="198"/>
      <c r="K30" s="198"/>
      <c r="L30" s="198"/>
      <c r="M30" s="198"/>
      <c r="N30" s="198"/>
      <c r="O30" s="198"/>
      <c r="P30" s="198"/>
      <c r="Q30" s="199"/>
      <c r="R30" s="199"/>
      <c r="S30" s="199"/>
      <c r="T30" s="199"/>
      <c r="U30" s="199"/>
      <c r="V30" s="199"/>
      <c r="W30" s="199"/>
      <c r="X30" s="195" t="s">
        <v>11</v>
      </c>
      <c r="Y30" s="195"/>
      <c r="Z30" s="195"/>
      <c r="AA30" s="195"/>
      <c r="AB30" s="195"/>
      <c r="AC30" s="195"/>
      <c r="AD30" s="195"/>
      <c r="AE30" s="195"/>
      <c r="AF30" s="195"/>
      <c r="AG30" s="195"/>
      <c r="AH30" s="195"/>
      <c r="AI30" s="195"/>
      <c r="AJ30" s="195"/>
      <c r="AK30" s="195"/>
      <c r="AL30" s="195"/>
      <c r="AM30" s="195"/>
      <c r="AN30" s="195"/>
      <c r="AO30" s="195"/>
      <c r="AP30" s="195"/>
      <c r="AQ30" s="195"/>
      <c r="AR30" s="195"/>
      <c r="AS30" s="195"/>
      <c r="AT30" s="195"/>
      <c r="AU30" s="195"/>
      <c r="AV30" s="195"/>
      <c r="AW30" s="195"/>
      <c r="AX30" s="195"/>
      <c r="AY30" s="195"/>
      <c r="AZ30" s="195"/>
      <c r="BA30" s="195"/>
      <c r="BB30" s="195"/>
      <c r="BC30" s="195"/>
      <c r="BD30" s="195"/>
      <c r="BE30" s="195"/>
      <c r="BF30" s="195"/>
      <c r="BG30" s="195"/>
      <c r="BH30" s="195"/>
      <c r="BI30" s="195"/>
      <c r="BJ30" s="195"/>
      <c r="BK30" s="195"/>
      <c r="BL30" s="195"/>
      <c r="BM30" s="195"/>
      <c r="BN30" s="195"/>
      <c r="BO30" s="195"/>
      <c r="BP30" s="195"/>
      <c r="BQ30" s="195"/>
      <c r="BR30" s="195"/>
      <c r="BS30" s="195"/>
      <c r="BT30" s="195"/>
      <c r="BU30" s="195"/>
      <c r="BV30" s="195"/>
      <c r="BW30" s="195"/>
      <c r="BX30" s="195"/>
      <c r="BY30" s="195"/>
      <c r="BZ30" s="195"/>
      <c r="CA30" s="195"/>
      <c r="CB30" s="195"/>
      <c r="CC30" s="195"/>
      <c r="CD30" s="195"/>
      <c r="CE30" s="195"/>
      <c r="CF30" s="196"/>
    </row>
    <row r="31" spans="1:84" ht="13.5" thickBot="1" x14ac:dyDescent="0.25">
      <c r="A31" s="174" t="s">
        <v>1457</v>
      </c>
      <c r="B31" s="175"/>
      <c r="C31" s="175"/>
      <c r="D31" s="175"/>
      <c r="E31" s="175"/>
      <c r="F31" s="175"/>
      <c r="G31" s="175"/>
      <c r="H31" s="175"/>
      <c r="I31" s="175"/>
      <c r="J31" s="175"/>
      <c r="K31" s="175"/>
      <c r="L31" s="175"/>
      <c r="M31" s="175"/>
      <c r="N31" s="175"/>
      <c r="O31" s="175"/>
      <c r="P31" s="176"/>
      <c r="Q31" s="178" t="s">
        <v>1463</v>
      </c>
      <c r="R31" s="179"/>
      <c r="S31" s="179"/>
      <c r="T31" s="179"/>
      <c r="U31" s="179"/>
      <c r="V31" s="179"/>
      <c r="W31" s="179"/>
      <c r="X31" s="179"/>
      <c r="Y31" s="179"/>
      <c r="Z31" s="179"/>
      <c r="AA31" s="179"/>
      <c r="AB31" s="179"/>
      <c r="AC31" s="179"/>
      <c r="AD31" s="179"/>
      <c r="AE31" s="179"/>
      <c r="AF31" s="179"/>
      <c r="AG31" s="179"/>
      <c r="AH31" s="179"/>
      <c r="AI31" s="179"/>
      <c r="AJ31" s="179"/>
      <c r="AK31" s="179"/>
      <c r="AL31" s="179"/>
      <c r="AM31" s="179"/>
      <c r="AN31" s="179"/>
      <c r="AO31" s="179"/>
      <c r="AP31" s="179"/>
      <c r="AQ31" s="179"/>
      <c r="AR31" s="179"/>
      <c r="AS31" s="179"/>
      <c r="AT31" s="179"/>
      <c r="AU31" s="179"/>
      <c r="AV31" s="179"/>
      <c r="AW31" s="179"/>
      <c r="AX31" s="179"/>
      <c r="AY31" s="179"/>
      <c r="AZ31" s="179"/>
      <c r="BA31" s="179"/>
      <c r="BB31" s="179"/>
      <c r="BC31" s="179"/>
      <c r="BD31" s="179"/>
      <c r="BE31" s="179"/>
      <c r="BF31" s="179"/>
      <c r="BG31" s="179"/>
      <c r="BH31" s="179"/>
      <c r="BI31" s="179"/>
      <c r="BJ31" s="179"/>
      <c r="BK31" s="179"/>
      <c r="BL31" s="179"/>
      <c r="BM31" s="179"/>
      <c r="BN31" s="179"/>
      <c r="BO31" s="179"/>
      <c r="BP31" s="179"/>
      <c r="BQ31" s="179"/>
      <c r="BR31" s="179"/>
      <c r="BS31" s="179"/>
      <c r="BT31" s="179"/>
      <c r="BU31" s="179"/>
      <c r="BV31" s="179"/>
      <c r="BW31" s="179"/>
      <c r="BX31" s="179"/>
      <c r="BY31" s="179"/>
      <c r="BZ31" s="179"/>
      <c r="CA31" s="179"/>
      <c r="CB31" s="179"/>
      <c r="CC31" s="179"/>
      <c r="CD31" s="179"/>
      <c r="CE31" s="179"/>
      <c r="CF31" s="180"/>
    </row>
    <row r="32" spans="1:84" x14ac:dyDescent="0.2">
      <c r="A32" s="177"/>
      <c r="B32" s="177"/>
      <c r="C32" s="177"/>
      <c r="D32" s="177"/>
      <c r="E32" s="177"/>
      <c r="F32" s="177"/>
      <c r="G32" s="177"/>
      <c r="H32" s="177"/>
      <c r="I32" s="177"/>
      <c r="J32" s="177"/>
      <c r="K32" s="177"/>
      <c r="L32" s="177"/>
      <c r="M32" s="177"/>
      <c r="N32" s="177"/>
      <c r="O32" s="177"/>
      <c r="P32" s="177"/>
      <c r="Q32" s="174" t="s">
        <v>1474</v>
      </c>
      <c r="R32" s="175"/>
      <c r="S32" s="175"/>
      <c r="T32" s="175"/>
      <c r="U32" s="175"/>
      <c r="V32" s="175"/>
      <c r="W32" s="175"/>
      <c r="X32" s="175"/>
      <c r="Y32" s="175"/>
      <c r="Z32" s="175"/>
      <c r="AA32" s="175"/>
      <c r="AB32" s="175"/>
      <c r="AC32" s="175"/>
      <c r="AD32" s="175"/>
      <c r="AE32" s="175"/>
      <c r="AF32" s="175"/>
      <c r="AG32" s="175"/>
      <c r="AH32" s="181" t="s">
        <v>1475</v>
      </c>
      <c r="AI32" s="182"/>
      <c r="AJ32" s="182"/>
      <c r="AK32" s="182"/>
      <c r="AL32" s="182"/>
      <c r="AM32" s="182"/>
      <c r="AN32" s="182"/>
      <c r="AO32" s="182"/>
      <c r="AP32" s="182"/>
      <c r="AQ32" s="182"/>
      <c r="AR32" s="182"/>
      <c r="AS32" s="182"/>
      <c r="AT32" s="182"/>
      <c r="AU32" s="182"/>
      <c r="AV32" s="182"/>
      <c r="AW32" s="182"/>
      <c r="AX32" s="183"/>
      <c r="AY32" s="175"/>
      <c r="AZ32" s="175"/>
      <c r="BA32" s="175"/>
      <c r="BB32" s="175"/>
      <c r="BC32" s="175"/>
      <c r="BD32" s="175"/>
      <c r="BE32" s="175"/>
      <c r="BF32" s="175"/>
      <c r="BG32" s="175"/>
      <c r="BH32" s="175"/>
      <c r="BI32" s="175"/>
      <c r="BJ32" s="175"/>
      <c r="BK32" s="175"/>
      <c r="BL32" s="175"/>
      <c r="BM32" s="175"/>
      <c r="BN32" s="175"/>
      <c r="BO32" s="175"/>
      <c r="BP32" s="175"/>
      <c r="BQ32" s="175"/>
      <c r="BR32" s="175"/>
      <c r="BS32" s="175"/>
      <c r="BT32" s="175"/>
      <c r="BU32" s="175"/>
      <c r="BV32" s="175"/>
      <c r="BW32" s="175"/>
      <c r="BX32" s="175"/>
      <c r="BY32" s="175"/>
      <c r="BZ32" s="175"/>
      <c r="CA32" s="175"/>
      <c r="CB32" s="175"/>
      <c r="CC32" s="175"/>
      <c r="CD32" s="175"/>
      <c r="CE32" s="175"/>
      <c r="CF32" s="175"/>
    </row>
    <row r="33" spans="1:87" x14ac:dyDescent="0.2">
      <c r="A33" s="177"/>
      <c r="B33" s="177"/>
      <c r="C33" s="177"/>
      <c r="D33" s="177"/>
      <c r="E33" s="177"/>
      <c r="F33" s="177"/>
      <c r="G33" s="177"/>
      <c r="H33" s="177"/>
      <c r="I33" s="177"/>
      <c r="J33" s="177"/>
      <c r="K33" s="177"/>
      <c r="L33" s="177"/>
      <c r="M33" s="177"/>
      <c r="N33" s="177"/>
      <c r="O33" s="177"/>
      <c r="P33" s="177"/>
      <c r="Q33" s="177"/>
      <c r="R33" s="177"/>
      <c r="S33" s="177"/>
      <c r="T33" s="177"/>
      <c r="U33" s="177"/>
      <c r="V33" s="177"/>
      <c r="W33" s="177"/>
      <c r="X33" s="177"/>
      <c r="Y33" s="177"/>
      <c r="Z33" s="177"/>
      <c r="AA33" s="177"/>
      <c r="AB33" s="177"/>
      <c r="AC33" s="177"/>
      <c r="AD33" s="177"/>
      <c r="AE33" s="177"/>
      <c r="AF33" s="177"/>
      <c r="AG33" s="177"/>
      <c r="AH33" s="184"/>
      <c r="AI33" s="185"/>
      <c r="AJ33" s="185"/>
      <c r="AK33" s="185"/>
      <c r="AL33" s="185"/>
      <c r="AM33" s="185"/>
      <c r="AN33" s="185"/>
      <c r="AO33" s="185"/>
      <c r="AP33" s="185"/>
      <c r="AQ33" s="185"/>
      <c r="AR33" s="185"/>
      <c r="AS33" s="185"/>
      <c r="AT33" s="185"/>
      <c r="AU33" s="185"/>
      <c r="AV33" s="185"/>
      <c r="AW33" s="185"/>
      <c r="AX33" s="186"/>
      <c r="AY33" s="177"/>
      <c r="AZ33" s="177"/>
      <c r="BA33" s="177"/>
      <c r="BB33" s="177"/>
      <c r="BC33" s="177"/>
      <c r="BD33" s="177"/>
      <c r="BE33" s="177"/>
      <c r="BF33" s="177"/>
      <c r="BG33" s="177"/>
      <c r="BH33" s="177"/>
      <c r="BI33" s="177"/>
      <c r="BJ33" s="177"/>
      <c r="BK33" s="177"/>
      <c r="BL33" s="177"/>
      <c r="BM33" s="177"/>
      <c r="BN33" s="177"/>
      <c r="BO33" s="177"/>
      <c r="BP33" s="177"/>
      <c r="BQ33" s="177"/>
      <c r="BR33" s="177"/>
      <c r="BS33" s="177"/>
      <c r="BT33" s="177"/>
      <c r="BU33" s="177"/>
      <c r="BV33" s="177"/>
      <c r="BW33" s="177"/>
      <c r="BX33" s="177"/>
      <c r="BY33" s="177"/>
      <c r="BZ33" s="177"/>
      <c r="CA33" s="177"/>
      <c r="CB33" s="177"/>
      <c r="CC33" s="177"/>
      <c r="CD33" s="177"/>
      <c r="CE33" s="177"/>
      <c r="CF33" s="177"/>
    </row>
    <row r="34" spans="1:87" x14ac:dyDescent="0.2">
      <c r="A34" s="177"/>
      <c r="B34" s="177"/>
      <c r="C34" s="177"/>
      <c r="D34" s="177"/>
      <c r="E34" s="177"/>
      <c r="F34" s="177"/>
      <c r="G34" s="177"/>
      <c r="H34" s="177"/>
      <c r="I34" s="177"/>
      <c r="J34" s="177"/>
      <c r="K34" s="177"/>
      <c r="L34" s="177"/>
      <c r="M34" s="177"/>
      <c r="N34" s="177"/>
      <c r="O34" s="177"/>
      <c r="P34" s="177"/>
      <c r="Q34" s="177"/>
      <c r="R34" s="177"/>
      <c r="S34" s="177"/>
      <c r="T34" s="177"/>
      <c r="U34" s="177"/>
      <c r="V34" s="177"/>
      <c r="W34" s="177"/>
      <c r="X34" s="177"/>
      <c r="Y34" s="177"/>
      <c r="Z34" s="177"/>
      <c r="AA34" s="177"/>
      <c r="AB34" s="177"/>
      <c r="AC34" s="177"/>
      <c r="AD34" s="177"/>
      <c r="AE34" s="177"/>
      <c r="AF34" s="177"/>
      <c r="AG34" s="177"/>
      <c r="AH34" s="184"/>
      <c r="AI34" s="185"/>
      <c r="AJ34" s="185"/>
      <c r="AK34" s="185"/>
      <c r="AL34" s="185"/>
      <c r="AM34" s="185"/>
      <c r="AN34" s="185"/>
      <c r="AO34" s="185"/>
      <c r="AP34" s="185"/>
      <c r="AQ34" s="185"/>
      <c r="AR34" s="185"/>
      <c r="AS34" s="185"/>
      <c r="AT34" s="185"/>
      <c r="AU34" s="185"/>
      <c r="AV34" s="185"/>
      <c r="AW34" s="185"/>
      <c r="AX34" s="186"/>
      <c r="AY34" s="177"/>
      <c r="AZ34" s="177"/>
      <c r="BA34" s="177"/>
      <c r="BB34" s="177"/>
      <c r="BC34" s="177"/>
      <c r="BD34" s="177"/>
      <c r="BE34" s="177"/>
      <c r="BF34" s="177"/>
      <c r="BG34" s="177"/>
      <c r="BH34" s="177"/>
      <c r="BI34" s="177"/>
      <c r="BJ34" s="177"/>
      <c r="BK34" s="177"/>
      <c r="BL34" s="177"/>
      <c r="BM34" s="177"/>
      <c r="BN34" s="177"/>
      <c r="BO34" s="177"/>
      <c r="BP34" s="177"/>
      <c r="BQ34" s="177"/>
      <c r="BR34" s="177"/>
      <c r="BS34" s="177"/>
      <c r="BT34" s="177"/>
      <c r="BU34" s="177"/>
      <c r="BV34" s="177"/>
      <c r="BW34" s="177"/>
      <c r="BX34" s="177"/>
      <c r="BY34" s="177"/>
      <c r="BZ34" s="177"/>
      <c r="CA34" s="177"/>
      <c r="CB34" s="177"/>
      <c r="CC34" s="177"/>
      <c r="CD34" s="177"/>
      <c r="CE34" s="177"/>
      <c r="CF34" s="177"/>
    </row>
    <row r="35" spans="1:87" x14ac:dyDescent="0.2">
      <c r="A35" s="177"/>
      <c r="B35" s="177"/>
      <c r="C35" s="177"/>
      <c r="D35" s="177"/>
      <c r="E35" s="177"/>
      <c r="F35" s="177"/>
      <c r="G35" s="177"/>
      <c r="H35" s="177"/>
      <c r="I35" s="177"/>
      <c r="J35" s="177"/>
      <c r="K35" s="177"/>
      <c r="L35" s="177"/>
      <c r="M35" s="177"/>
      <c r="N35" s="177"/>
      <c r="O35" s="177"/>
      <c r="P35" s="177"/>
      <c r="Q35" s="177"/>
      <c r="R35" s="177"/>
      <c r="S35" s="177"/>
      <c r="T35" s="177"/>
      <c r="U35" s="177"/>
      <c r="V35" s="177"/>
      <c r="W35" s="177"/>
      <c r="X35" s="177"/>
      <c r="Y35" s="177"/>
      <c r="Z35" s="177"/>
      <c r="AA35" s="177"/>
      <c r="AB35" s="177"/>
      <c r="AC35" s="177"/>
      <c r="AD35" s="177"/>
      <c r="AE35" s="177"/>
      <c r="AF35" s="177"/>
      <c r="AG35" s="177"/>
      <c r="AH35" s="184"/>
      <c r="AI35" s="185"/>
      <c r="AJ35" s="185"/>
      <c r="AK35" s="185"/>
      <c r="AL35" s="185"/>
      <c r="AM35" s="185"/>
      <c r="AN35" s="185"/>
      <c r="AO35" s="185"/>
      <c r="AP35" s="185"/>
      <c r="AQ35" s="185"/>
      <c r="AR35" s="185"/>
      <c r="AS35" s="185"/>
      <c r="AT35" s="185"/>
      <c r="AU35" s="185"/>
      <c r="AV35" s="185"/>
      <c r="AW35" s="185"/>
      <c r="AX35" s="186"/>
      <c r="AY35" s="177"/>
      <c r="AZ35" s="177"/>
      <c r="BA35" s="177"/>
      <c r="BB35" s="177"/>
      <c r="BC35" s="177"/>
      <c r="BD35" s="177"/>
      <c r="BE35" s="177"/>
      <c r="BF35" s="177"/>
      <c r="BG35" s="177"/>
      <c r="BH35" s="177"/>
      <c r="BI35" s="177"/>
      <c r="BJ35" s="177"/>
      <c r="BK35" s="177"/>
      <c r="BL35" s="177"/>
      <c r="BM35" s="177"/>
      <c r="BN35" s="177"/>
      <c r="BO35" s="177"/>
      <c r="BP35" s="177"/>
      <c r="BQ35" s="177"/>
      <c r="BR35" s="177"/>
      <c r="BS35" s="177"/>
      <c r="BT35" s="177"/>
      <c r="BU35" s="177"/>
      <c r="BV35" s="177"/>
      <c r="BW35" s="177"/>
      <c r="BX35" s="177"/>
      <c r="BY35" s="177"/>
      <c r="BZ35" s="177"/>
      <c r="CA35" s="177"/>
      <c r="CB35" s="177"/>
      <c r="CC35" s="177"/>
      <c r="CD35" s="177"/>
      <c r="CE35" s="177"/>
      <c r="CF35" s="177"/>
    </row>
    <row r="36" spans="1:87" x14ac:dyDescent="0.2">
      <c r="A36" s="177"/>
      <c r="B36" s="177"/>
      <c r="C36" s="177"/>
      <c r="D36" s="177"/>
      <c r="E36" s="177"/>
      <c r="F36" s="177"/>
      <c r="G36" s="177"/>
      <c r="H36" s="177"/>
      <c r="I36" s="177"/>
      <c r="J36" s="177"/>
      <c r="K36" s="177"/>
      <c r="L36" s="177"/>
      <c r="M36" s="177"/>
      <c r="N36" s="177"/>
      <c r="O36" s="177"/>
      <c r="P36" s="177"/>
      <c r="Q36" s="177"/>
      <c r="R36" s="177"/>
      <c r="S36" s="177"/>
      <c r="T36" s="177"/>
      <c r="U36" s="177"/>
      <c r="V36" s="177"/>
      <c r="W36" s="177"/>
      <c r="X36" s="177"/>
      <c r="Y36" s="177"/>
      <c r="Z36" s="177"/>
      <c r="AA36" s="177"/>
      <c r="AB36" s="177"/>
      <c r="AC36" s="177"/>
      <c r="AD36" s="177"/>
      <c r="AE36" s="177"/>
      <c r="AF36" s="177"/>
      <c r="AG36" s="177"/>
      <c r="AH36" s="187"/>
      <c r="AI36" s="188"/>
      <c r="AJ36" s="188"/>
      <c r="AK36" s="188"/>
      <c r="AL36" s="188"/>
      <c r="AM36" s="188"/>
      <c r="AN36" s="188"/>
      <c r="AO36" s="188"/>
      <c r="AP36" s="188"/>
      <c r="AQ36" s="188"/>
      <c r="AR36" s="188"/>
      <c r="AS36" s="188"/>
      <c r="AT36" s="188"/>
      <c r="AU36" s="188"/>
      <c r="AV36" s="188"/>
      <c r="AW36" s="188"/>
      <c r="AX36" s="189"/>
      <c r="AY36" s="177"/>
      <c r="AZ36" s="177"/>
      <c r="BA36" s="177"/>
      <c r="BB36" s="177"/>
      <c r="BC36" s="177"/>
      <c r="BD36" s="177"/>
      <c r="BE36" s="177"/>
      <c r="BF36" s="177"/>
      <c r="BG36" s="177"/>
      <c r="BH36" s="177"/>
      <c r="BI36" s="177"/>
      <c r="BJ36" s="177"/>
      <c r="BK36" s="177"/>
      <c r="BL36" s="177"/>
      <c r="BM36" s="177"/>
      <c r="BN36" s="177"/>
      <c r="BO36" s="177"/>
      <c r="BP36" s="177"/>
      <c r="BQ36" s="177"/>
      <c r="BR36" s="177"/>
      <c r="BS36" s="177"/>
      <c r="BT36" s="177"/>
      <c r="BU36" s="177"/>
      <c r="BV36" s="177"/>
      <c r="BW36" s="177"/>
      <c r="BX36" s="177"/>
      <c r="BY36" s="177"/>
      <c r="BZ36" s="177"/>
      <c r="CA36" s="177"/>
      <c r="CB36" s="177"/>
      <c r="CC36" s="177"/>
      <c r="CD36" s="177"/>
      <c r="CE36" s="177"/>
      <c r="CF36" s="177"/>
    </row>
    <row r="37" spans="1:87" ht="13.5" thickBot="1" x14ac:dyDescent="0.25">
      <c r="A37" s="200">
        <v>1</v>
      </c>
      <c r="B37" s="200"/>
      <c r="C37" s="200"/>
      <c r="D37" s="200"/>
      <c r="E37" s="200"/>
      <c r="F37" s="200"/>
      <c r="G37" s="200"/>
      <c r="H37" s="200"/>
      <c r="I37" s="200"/>
      <c r="J37" s="200"/>
      <c r="K37" s="200"/>
      <c r="L37" s="200"/>
      <c r="M37" s="200"/>
      <c r="N37" s="200"/>
      <c r="O37" s="200"/>
      <c r="P37" s="200"/>
      <c r="Q37" s="200">
        <v>2</v>
      </c>
      <c r="R37" s="200"/>
      <c r="S37" s="200"/>
      <c r="T37" s="200"/>
      <c r="U37" s="200"/>
      <c r="V37" s="200"/>
      <c r="W37" s="200"/>
      <c r="X37" s="200"/>
      <c r="Y37" s="200"/>
      <c r="Z37" s="200"/>
      <c r="AA37" s="200"/>
      <c r="AB37" s="200"/>
      <c r="AC37" s="200"/>
      <c r="AD37" s="200"/>
      <c r="AE37" s="200"/>
      <c r="AF37" s="200"/>
      <c r="AG37" s="200"/>
      <c r="AH37" s="200">
        <v>3</v>
      </c>
      <c r="AI37" s="200"/>
      <c r="AJ37" s="200"/>
      <c r="AK37" s="200"/>
      <c r="AL37" s="200"/>
      <c r="AM37" s="200"/>
      <c r="AN37" s="200"/>
      <c r="AO37" s="200"/>
      <c r="AP37" s="200"/>
      <c r="AQ37" s="200"/>
      <c r="AR37" s="200"/>
      <c r="AS37" s="200"/>
      <c r="AT37" s="200"/>
      <c r="AU37" s="200"/>
      <c r="AV37" s="200"/>
      <c r="AW37" s="200"/>
      <c r="AX37" s="200"/>
      <c r="AY37" s="200">
        <v>4</v>
      </c>
      <c r="AZ37" s="200"/>
      <c r="BA37" s="200"/>
      <c r="BB37" s="200"/>
      <c r="BC37" s="200"/>
      <c r="BD37" s="200"/>
      <c r="BE37" s="200"/>
      <c r="BF37" s="200"/>
      <c r="BG37" s="200"/>
      <c r="BH37" s="200"/>
      <c r="BI37" s="200"/>
      <c r="BJ37" s="200"/>
      <c r="BK37" s="200"/>
      <c r="BL37" s="200"/>
      <c r="BM37" s="200"/>
      <c r="BN37" s="200"/>
      <c r="BO37" s="200"/>
      <c r="BP37" s="200">
        <v>5</v>
      </c>
      <c r="BQ37" s="200"/>
      <c r="BR37" s="200"/>
      <c r="BS37" s="200"/>
      <c r="BT37" s="200"/>
      <c r="BU37" s="200"/>
      <c r="BV37" s="200"/>
      <c r="BW37" s="200"/>
      <c r="BX37" s="200"/>
      <c r="BY37" s="200"/>
      <c r="BZ37" s="200"/>
      <c r="CA37" s="200"/>
      <c r="CB37" s="200"/>
      <c r="CC37" s="200"/>
      <c r="CD37" s="200"/>
      <c r="CE37" s="200"/>
      <c r="CF37" s="200"/>
    </row>
    <row r="38" spans="1:87" s="78" customFormat="1" ht="13.5" thickBot="1" x14ac:dyDescent="0.25">
      <c r="A38" s="204">
        <v>609535</v>
      </c>
      <c r="B38" s="205"/>
      <c r="C38" s="205"/>
      <c r="D38" s="205"/>
      <c r="E38" s="205"/>
      <c r="F38" s="205"/>
      <c r="G38" s="205"/>
      <c r="H38" s="205"/>
      <c r="I38" s="205"/>
      <c r="J38" s="205"/>
      <c r="K38" s="205"/>
      <c r="L38" s="205"/>
      <c r="M38" s="205"/>
      <c r="N38" s="205"/>
      <c r="O38" s="205"/>
      <c r="P38" s="206"/>
      <c r="Q38" s="201" t="s">
        <v>12</v>
      </c>
      <c r="R38" s="202"/>
      <c r="S38" s="202"/>
      <c r="T38" s="202"/>
      <c r="U38" s="202"/>
      <c r="V38" s="202"/>
      <c r="W38" s="202"/>
      <c r="X38" s="202"/>
      <c r="Y38" s="202"/>
      <c r="Z38" s="202"/>
      <c r="AA38" s="202"/>
      <c r="AB38" s="202"/>
      <c r="AC38" s="202"/>
      <c r="AD38" s="202"/>
      <c r="AE38" s="202"/>
      <c r="AF38" s="202"/>
      <c r="AG38" s="207"/>
      <c r="AH38" s="201"/>
      <c r="AI38" s="202"/>
      <c r="AJ38" s="202"/>
      <c r="AK38" s="202"/>
      <c r="AL38" s="202"/>
      <c r="AM38" s="202"/>
      <c r="AN38" s="202"/>
      <c r="AO38" s="202"/>
      <c r="AP38" s="202"/>
      <c r="AQ38" s="202"/>
      <c r="AR38" s="202"/>
      <c r="AS38" s="202"/>
      <c r="AT38" s="202"/>
      <c r="AU38" s="202"/>
      <c r="AV38" s="202"/>
      <c r="AW38" s="202"/>
      <c r="AX38" s="207"/>
      <c r="AY38" s="201"/>
      <c r="AZ38" s="202"/>
      <c r="BA38" s="202"/>
      <c r="BB38" s="202"/>
      <c r="BC38" s="202"/>
      <c r="BD38" s="202"/>
      <c r="BE38" s="202"/>
      <c r="BF38" s="202"/>
      <c r="BG38" s="202"/>
      <c r="BH38" s="202"/>
      <c r="BI38" s="202"/>
      <c r="BJ38" s="202"/>
      <c r="BK38" s="202"/>
      <c r="BL38" s="202"/>
      <c r="BM38" s="202"/>
      <c r="BN38" s="202"/>
      <c r="BO38" s="207"/>
      <c r="BP38" s="201"/>
      <c r="BQ38" s="202"/>
      <c r="BR38" s="202"/>
      <c r="BS38" s="202"/>
      <c r="BT38" s="202"/>
      <c r="BU38" s="202"/>
      <c r="BV38" s="202"/>
      <c r="BW38" s="202"/>
      <c r="BX38" s="202"/>
      <c r="BY38" s="202"/>
      <c r="BZ38" s="202"/>
      <c r="CA38" s="202"/>
      <c r="CB38" s="202"/>
      <c r="CC38" s="202"/>
      <c r="CD38" s="202"/>
      <c r="CE38" s="202"/>
      <c r="CF38" s="203"/>
      <c r="CG38" s="13"/>
      <c r="CH38" s="13"/>
      <c r="CI38" s="13"/>
    </row>
  </sheetData>
  <sheetProtection password="E2BC" sheet="1" objects="1" scenarios="1" selectLockedCells="1"/>
  <mergeCells count="41">
    <mergeCell ref="BQ23:CC23"/>
    <mergeCell ref="BO24:CE26"/>
    <mergeCell ref="A26:AX26"/>
    <mergeCell ref="AY24:BM24"/>
    <mergeCell ref="K18:BU18"/>
    <mergeCell ref="AY23:BM23"/>
    <mergeCell ref="K21:BU21"/>
    <mergeCell ref="K20:AL20"/>
    <mergeCell ref="AM20:AO20"/>
    <mergeCell ref="AQ20:AS20"/>
    <mergeCell ref="AT20:BU20"/>
    <mergeCell ref="AH38:AX38"/>
    <mergeCell ref="AY38:BO38"/>
    <mergeCell ref="A25:AX25"/>
    <mergeCell ref="K19:BU19"/>
    <mergeCell ref="H10:BX10"/>
    <mergeCell ref="H12:BX12"/>
    <mergeCell ref="E14:CA14"/>
    <mergeCell ref="H16:BX16"/>
    <mergeCell ref="A23:AX23"/>
    <mergeCell ref="A24:AX24"/>
    <mergeCell ref="A29:W29"/>
    <mergeCell ref="A30:W30"/>
    <mergeCell ref="AY37:BO37"/>
    <mergeCell ref="BP37:CF37"/>
    <mergeCell ref="BP38:CF38"/>
    <mergeCell ref="A37:P37"/>
    <mergeCell ref="Q37:AG37"/>
    <mergeCell ref="AH37:AX37"/>
    <mergeCell ref="A38:P38"/>
    <mergeCell ref="Q38:AG38"/>
    <mergeCell ref="BS27:CA27"/>
    <mergeCell ref="A31:P36"/>
    <mergeCell ref="Q31:CF31"/>
    <mergeCell ref="Q32:AG36"/>
    <mergeCell ref="AH32:AX36"/>
    <mergeCell ref="AY32:BO36"/>
    <mergeCell ref="BP32:CF36"/>
    <mergeCell ref="A27:AX27"/>
    <mergeCell ref="X29:CF29"/>
    <mergeCell ref="X30:CF30"/>
  </mergeCells>
  <phoneticPr fontId="1" type="noConversion"/>
  <dataValidations count="1">
    <dataValidation type="list" allowBlank="1" showInputMessage="1" showErrorMessage="1" sqref="AM20:AO20">
      <formula1>"2010,2011,2012,2013,2014,2015"</formula1>
    </dataValidation>
  </dataValidations>
  <printOptions horizontalCentered="1"/>
  <pageMargins left="0.39370078740157483" right="0.39370078740157483" top="0.78740157480314965" bottom="0.39370078740157483" header="0" footer="0"/>
  <pageSetup paperSize="9" scale="98" orientation="landscape" blackAndWhite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>
    <pageSetUpPr fitToPage="1"/>
  </sheetPr>
  <dimension ref="A1:P21"/>
  <sheetViews>
    <sheetView showGridLines="0" topLeftCell="A17" workbookViewId="0">
      <selection activeCell="P21" sqref="P21"/>
    </sheetView>
  </sheetViews>
  <sheetFormatPr defaultRowHeight="12.75" x14ac:dyDescent="0.2"/>
  <cols>
    <col min="1" max="1" width="100.42578125" style="7" customWidth="1"/>
    <col min="2" max="13" width="5.7109375" style="7" hidden="1" customWidth="1"/>
    <col min="14" max="14" width="2.85546875" style="7" hidden="1" customWidth="1"/>
    <col min="15" max="15" width="6.42578125" style="7" bestFit="1" customWidth="1"/>
    <col min="16" max="16" width="12.7109375" style="7" customWidth="1"/>
    <col min="17" max="16384" width="9.140625" style="7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6" ht="20.100000000000001" customHeight="1" x14ac:dyDescent="0.2">
      <c r="A17" s="256" t="s">
        <v>698</v>
      </c>
      <c r="B17" s="256"/>
      <c r="C17" s="256"/>
      <c r="D17" s="256"/>
      <c r="E17" s="256"/>
      <c r="F17" s="256"/>
      <c r="G17" s="256"/>
      <c r="H17" s="256"/>
      <c r="I17" s="256"/>
      <c r="J17" s="256"/>
      <c r="K17" s="256"/>
      <c r="L17" s="256"/>
      <c r="M17" s="256"/>
      <c r="N17" s="256"/>
      <c r="O17" s="256"/>
      <c r="P17" s="256"/>
    </row>
    <row r="18" spans="1:16" x14ac:dyDescent="0.2">
      <c r="A18" s="247" t="s">
        <v>1504</v>
      </c>
      <c r="B18" s="247"/>
      <c r="C18" s="247"/>
      <c r="D18" s="247"/>
      <c r="E18" s="247"/>
      <c r="F18" s="247"/>
      <c r="G18" s="247"/>
      <c r="H18" s="247"/>
      <c r="I18" s="247"/>
      <c r="J18" s="247"/>
      <c r="K18" s="247"/>
      <c r="L18" s="247"/>
      <c r="M18" s="247"/>
      <c r="N18" s="247"/>
      <c r="O18" s="247"/>
      <c r="P18" s="247"/>
    </row>
    <row r="19" spans="1:16" ht="25.5" x14ac:dyDescent="0.2">
      <c r="A19" s="32" t="s">
        <v>287</v>
      </c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32" t="s">
        <v>1502</v>
      </c>
      <c r="P19" s="50" t="s">
        <v>495</v>
      </c>
    </row>
    <row r="20" spans="1:16" x14ac:dyDescent="0.2">
      <c r="A20" s="50">
        <v>1</v>
      </c>
      <c r="B20" s="17"/>
      <c r="C20" s="50"/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0">
        <v>2</v>
      </c>
      <c r="P20" s="50">
        <v>3</v>
      </c>
    </row>
    <row r="21" spans="1:16" ht="25.5" x14ac:dyDescent="0.25">
      <c r="A21" s="96" t="s">
        <v>699</v>
      </c>
      <c r="B21" s="17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65">
        <v>1</v>
      </c>
      <c r="P21" s="36"/>
    </row>
  </sheetData>
  <sheetProtection password="E2BC" sheet="1" objects="1" scenarios="1" selectLockedCells="1"/>
  <mergeCells count="2">
    <mergeCell ref="A17:P17"/>
    <mergeCell ref="A18:P18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">
      <formula1>0</formula1>
      <formula2>999999999999</formula2>
    </dataValidation>
  </dataValidations>
  <printOptions horizontalCentered="1"/>
  <pageMargins left="0.39370078740157483" right="0.39370078740157483" top="0.78740157480314965" bottom="0" header="0" footer="0"/>
  <pageSetup paperSize="9" orientation="landscape" blackAndWhite="1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>
    <pageSetUpPr fitToPage="1"/>
  </sheetPr>
  <dimension ref="A1:P26"/>
  <sheetViews>
    <sheetView showGridLines="0" topLeftCell="A17" workbookViewId="0">
      <selection activeCell="P24" sqref="P24"/>
    </sheetView>
  </sheetViews>
  <sheetFormatPr defaultRowHeight="12.75" x14ac:dyDescent="0.2"/>
  <cols>
    <col min="1" max="1" width="76.5703125" style="7" customWidth="1"/>
    <col min="2" max="14" width="5.7109375" style="7" hidden="1" customWidth="1"/>
    <col min="15" max="15" width="6.42578125" style="7" bestFit="1" customWidth="1"/>
    <col min="16" max="16" width="12.7109375" style="7" customWidth="1"/>
    <col min="17" max="16384" width="9.140625" style="7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6" s="1" customFormat="1" ht="20.100000000000001" customHeight="1" x14ac:dyDescent="0.2">
      <c r="A17" s="252" t="s">
        <v>1362</v>
      </c>
      <c r="B17" s="252"/>
      <c r="C17" s="252"/>
      <c r="D17" s="252"/>
      <c r="E17" s="252"/>
      <c r="F17" s="252"/>
      <c r="G17" s="252"/>
      <c r="H17" s="252"/>
      <c r="I17" s="252"/>
      <c r="J17" s="252"/>
      <c r="K17" s="252"/>
      <c r="L17" s="252"/>
      <c r="M17" s="252"/>
      <c r="N17" s="252"/>
      <c r="O17" s="252"/>
      <c r="P17" s="252"/>
    </row>
    <row r="18" spans="1:16" x14ac:dyDescent="0.2">
      <c r="A18" s="247" t="s">
        <v>337</v>
      </c>
      <c r="B18" s="247"/>
      <c r="C18" s="247"/>
      <c r="D18" s="247"/>
      <c r="E18" s="247"/>
      <c r="F18" s="247"/>
      <c r="G18" s="247"/>
      <c r="H18" s="247"/>
      <c r="I18" s="247"/>
      <c r="J18" s="247"/>
      <c r="K18" s="247"/>
      <c r="L18" s="247"/>
      <c r="M18" s="247"/>
      <c r="N18" s="247"/>
      <c r="O18" s="247"/>
      <c r="P18" s="247"/>
    </row>
    <row r="19" spans="1:16" ht="25.5" x14ac:dyDescent="0.2">
      <c r="A19" s="32" t="s">
        <v>287</v>
      </c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32" t="s">
        <v>1502</v>
      </c>
      <c r="P19" s="50"/>
    </row>
    <row r="20" spans="1:16" x14ac:dyDescent="0.2">
      <c r="A20" s="82">
        <v>1</v>
      </c>
      <c r="B20" s="17"/>
      <c r="C20" s="50"/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0">
        <v>2</v>
      </c>
      <c r="P20" s="50">
        <v>3</v>
      </c>
    </row>
    <row r="21" spans="1:16" ht="15.75" x14ac:dyDescent="0.25">
      <c r="A21" s="15" t="s">
        <v>1505</v>
      </c>
      <c r="B21" s="9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65">
        <v>1</v>
      </c>
      <c r="P21" s="36">
        <v>0</v>
      </c>
    </row>
    <row r="22" spans="1:16" ht="15.75" x14ac:dyDescent="0.25">
      <c r="A22" s="4" t="s">
        <v>1506</v>
      </c>
      <c r="B22" s="9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65">
        <v>2</v>
      </c>
      <c r="P22" s="36">
        <v>0</v>
      </c>
    </row>
    <row r="23" spans="1:16" ht="15.75" x14ac:dyDescent="0.25">
      <c r="A23" s="4" t="s">
        <v>232</v>
      </c>
      <c r="B23" s="9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65">
        <v>3</v>
      </c>
      <c r="P23" s="36"/>
    </row>
    <row r="24" spans="1:16" ht="15.75" x14ac:dyDescent="0.25">
      <c r="A24" s="4" t="s">
        <v>233</v>
      </c>
      <c r="B24" s="9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65">
        <v>4</v>
      </c>
      <c r="P24" s="36"/>
    </row>
    <row r="25" spans="1:16" ht="25.5" x14ac:dyDescent="0.25">
      <c r="A25" s="99" t="s">
        <v>1507</v>
      </c>
      <c r="B25" s="9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65">
        <v>5</v>
      </c>
      <c r="P25" s="36">
        <v>0</v>
      </c>
    </row>
    <row r="26" spans="1:16" ht="25.5" x14ac:dyDescent="0.25">
      <c r="A26" s="99" t="s">
        <v>336</v>
      </c>
      <c r="B26" s="9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65">
        <v>6</v>
      </c>
      <c r="P26" s="36">
        <v>0</v>
      </c>
    </row>
  </sheetData>
  <sheetProtection password="E2BC" sheet="1" objects="1" scenarios="1" selectLockedCells="1"/>
  <mergeCells count="2">
    <mergeCell ref="A17:P17"/>
    <mergeCell ref="A18:P18"/>
  </mergeCells>
  <phoneticPr fontId="1" type="noConversion"/>
  <conditionalFormatting sqref="P23">
    <cfRule type="expression" dxfId="2" priority="1" stopIfTrue="1">
      <formula>$P$21&lt;1</formula>
    </cfRule>
  </conditionalFormatting>
  <conditionalFormatting sqref="P24">
    <cfRule type="expression" dxfId="1" priority="2" stopIfTrue="1">
      <formula>$P$22&lt;1</formula>
    </cfRule>
  </conditionalFormatting>
  <dataValidations xWindow="748" yWindow="240" count="3">
    <dataValidation type="whole" allowBlank="1" showInputMessage="1" showErrorMessage="1" errorTitle="Ошибка ввода" error="Попытка ввести данные отличные от числовых или целочисленных" sqref="P25:P26">
      <formula1>0</formula1>
      <formula2>999999999999</formula2>
    </dataValidation>
    <dataValidation type="custom" allowBlank="1" showInputMessage="1" showErrorMessage="1" errorTitle="Ошибка ввода" error="Попытка ввести данные отличные от числовых или целочисленных" sqref="P23:P24">
      <formula1>AND((P21&gt;0),AND(ISNUMBER(P23),AND(P23&gt;=0),AND(P23&lt;=999999999)))</formula1>
    </dataValidation>
    <dataValidation type="list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1:P22">
      <formula1>"0,1"</formula1>
    </dataValidation>
  </dataValidations>
  <printOptions horizontalCentered="1"/>
  <pageMargins left="0.39370078740157483" right="0.39370078740157483" top="0.78740157480314965" bottom="0.39370078740157483" header="0" footer="0"/>
  <pageSetup paperSize="9" orientation="landscape" blackAndWhite="1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>
    <pageSetUpPr fitToPage="1"/>
  </sheetPr>
  <dimension ref="A1:R24"/>
  <sheetViews>
    <sheetView showGridLines="0" topLeftCell="A17" workbookViewId="0">
      <selection activeCell="P23" sqref="P23"/>
    </sheetView>
  </sheetViews>
  <sheetFormatPr defaultRowHeight="12.75" x14ac:dyDescent="0.2"/>
  <cols>
    <col min="1" max="1" width="102.85546875" style="7" customWidth="1"/>
    <col min="2" max="14" width="5.7109375" hidden="1" customWidth="1"/>
    <col min="15" max="15" width="6.42578125" bestFit="1" customWidth="1"/>
    <col min="16" max="16" width="11.7109375" customWidth="1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8" ht="20.100000000000001" customHeight="1" x14ac:dyDescent="0.2">
      <c r="A17" s="256" t="s">
        <v>335</v>
      </c>
      <c r="B17" s="256"/>
      <c r="C17" s="256"/>
      <c r="D17" s="256"/>
      <c r="E17" s="256"/>
      <c r="F17" s="256"/>
      <c r="G17" s="256"/>
      <c r="H17" s="256"/>
      <c r="I17" s="256"/>
      <c r="J17" s="256"/>
      <c r="K17" s="256"/>
      <c r="L17" s="256"/>
      <c r="M17" s="256"/>
      <c r="N17" s="256"/>
      <c r="O17" s="256"/>
      <c r="P17" s="256"/>
    </row>
    <row r="19" spans="1:18" ht="25.5" x14ac:dyDescent="0.2">
      <c r="A19" s="32" t="s">
        <v>287</v>
      </c>
      <c r="B19" s="45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32" t="s">
        <v>1502</v>
      </c>
      <c r="P19" s="50"/>
    </row>
    <row r="20" spans="1:18" x14ac:dyDescent="0.2">
      <c r="A20" s="82">
        <v>1</v>
      </c>
      <c r="B20" s="45"/>
      <c r="C20" s="50"/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0">
        <v>2</v>
      </c>
      <c r="P20" s="50">
        <v>3</v>
      </c>
    </row>
    <row r="21" spans="1:18" ht="15.75" customHeight="1" x14ac:dyDescent="0.25">
      <c r="A21" s="42" t="s">
        <v>5</v>
      </c>
      <c r="B21" s="97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65">
        <v>1</v>
      </c>
      <c r="P21" s="36">
        <v>1</v>
      </c>
      <c r="Q21" s="12"/>
      <c r="R21" s="12"/>
    </row>
    <row r="22" spans="1:18" ht="15.75" customHeight="1" x14ac:dyDescent="0.25">
      <c r="A22" s="42" t="s">
        <v>4</v>
      </c>
      <c r="B22" s="97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65">
        <v>2</v>
      </c>
      <c r="P22" s="36">
        <v>0</v>
      </c>
      <c r="Q22" s="12"/>
      <c r="R22" s="12"/>
    </row>
    <row r="23" spans="1:18" ht="15.75" x14ac:dyDescent="0.25">
      <c r="A23" s="14" t="s">
        <v>877</v>
      </c>
      <c r="B23" s="97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65">
        <v>3</v>
      </c>
      <c r="P23" s="36">
        <v>1</v>
      </c>
      <c r="Q23" s="12"/>
      <c r="R23" s="12"/>
    </row>
    <row r="24" spans="1:18" x14ac:dyDescent="0.2">
      <c r="P24" s="13"/>
    </row>
  </sheetData>
  <sheetProtection password="E2BC" sheet="1" objects="1" scenarios="1" selectLockedCells="1"/>
  <mergeCells count="1">
    <mergeCell ref="A17:P17"/>
  </mergeCells>
  <phoneticPr fontId="1" type="noConversion"/>
  <dataValidations xWindow="909" yWindow="209" count="1">
    <dataValidation type="list" allowBlank="1" showInputMessage="1" showErrorMessage="1" errorTitle="Ошибка ввода" error="Выби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1:P23">
      <formula1>"0,1"</formula1>
    </dataValidation>
  </dataValidations>
  <printOptions horizontalCentered="1"/>
  <pageMargins left="0.39370078740157483" right="0.39370078740157483" top="0.78740157480314965" bottom="0.39370078740157483" header="0" footer="0"/>
  <pageSetup paperSize="9" orientation="landscape" blackAndWhite="1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P23"/>
  <sheetViews>
    <sheetView showGridLines="0" topLeftCell="A17" workbookViewId="0">
      <selection activeCell="P22" sqref="P22"/>
    </sheetView>
  </sheetViews>
  <sheetFormatPr defaultRowHeight="12.75" x14ac:dyDescent="0.2"/>
  <cols>
    <col min="1" max="1" width="69.85546875" style="7" customWidth="1"/>
    <col min="2" max="13" width="5.7109375" style="7" hidden="1" customWidth="1"/>
    <col min="14" max="14" width="3.7109375" style="7" hidden="1" customWidth="1"/>
    <col min="15" max="15" width="6.42578125" style="7" bestFit="1" customWidth="1"/>
    <col min="16" max="16" width="12.7109375" style="7" customWidth="1"/>
    <col min="17" max="16384" width="9.140625" style="7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6" ht="39.950000000000003" customHeight="1" x14ac:dyDescent="0.2">
      <c r="A17" s="276" t="s">
        <v>409</v>
      </c>
      <c r="B17" s="276"/>
      <c r="C17" s="276"/>
      <c r="D17" s="276"/>
      <c r="E17" s="276"/>
      <c r="F17" s="276"/>
      <c r="G17" s="276"/>
      <c r="H17" s="276"/>
      <c r="I17" s="276"/>
      <c r="J17" s="276"/>
      <c r="K17" s="276"/>
      <c r="L17" s="276"/>
      <c r="M17" s="276"/>
      <c r="N17" s="276"/>
      <c r="O17" s="276"/>
      <c r="P17" s="276"/>
    </row>
    <row r="18" spans="1:16" x14ac:dyDescent="0.2">
      <c r="A18" s="247" t="s">
        <v>337</v>
      </c>
      <c r="B18" s="247"/>
      <c r="C18" s="247"/>
      <c r="D18" s="247"/>
      <c r="E18" s="247"/>
      <c r="F18" s="247"/>
      <c r="G18" s="247"/>
      <c r="H18" s="247"/>
      <c r="I18" s="247"/>
      <c r="J18" s="247"/>
      <c r="K18" s="247"/>
      <c r="L18" s="247"/>
      <c r="M18" s="247"/>
      <c r="N18" s="247"/>
      <c r="O18" s="247"/>
      <c r="P18" s="247"/>
    </row>
    <row r="19" spans="1:16" s="9" customFormat="1" ht="25.5" x14ac:dyDescent="0.2">
      <c r="A19" s="32" t="s">
        <v>287</v>
      </c>
      <c r="B19" s="73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32" t="s">
        <v>1502</v>
      </c>
      <c r="P19" s="50"/>
    </row>
    <row r="20" spans="1:16" s="9" customFormat="1" ht="12" customHeight="1" x14ac:dyDescent="0.2">
      <c r="A20" s="82">
        <v>1</v>
      </c>
      <c r="B20" s="73"/>
      <c r="C20" s="50"/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0">
        <v>2</v>
      </c>
      <c r="P20" s="50">
        <v>3</v>
      </c>
    </row>
    <row r="21" spans="1:16" ht="25.5" x14ac:dyDescent="0.25">
      <c r="A21" s="96" t="s">
        <v>338</v>
      </c>
      <c r="B21" s="9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65">
        <v>1</v>
      </c>
      <c r="P21" s="36">
        <v>0</v>
      </c>
    </row>
    <row r="22" spans="1:16" ht="25.5" x14ac:dyDescent="0.25">
      <c r="A22" s="96" t="s">
        <v>1363</v>
      </c>
      <c r="B22" s="9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65">
        <v>2</v>
      </c>
      <c r="P22" s="36"/>
    </row>
    <row r="23" spans="1:16" ht="25.5" x14ac:dyDescent="0.25">
      <c r="A23" s="96" t="s">
        <v>414</v>
      </c>
      <c r="B23" s="9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65">
        <v>3</v>
      </c>
      <c r="P23" s="36"/>
    </row>
  </sheetData>
  <sheetProtection password="E2BC" sheet="1" objects="1" scenarios="1" selectLockedCells="1"/>
  <mergeCells count="2">
    <mergeCell ref="A17:P17"/>
    <mergeCell ref="A18:P18"/>
  </mergeCells>
  <phoneticPr fontId="1" type="noConversion"/>
  <conditionalFormatting sqref="P22:P23">
    <cfRule type="expression" dxfId="0" priority="1" stopIfTrue="1">
      <formula>$P$21&lt;1</formula>
    </cfRule>
  </conditionalFormatting>
  <dataValidations xWindow="660" yWindow="238" count="3">
    <dataValidation type="custom" allowBlank="1" showInputMessage="1" showErrorMessage="1" errorTitle="Ошибка ввода" error="Попытка ввести данные отличные от числовых или целочисленных" sqref="P23">
      <formula1>AND((P21&gt;0),AND(ISNUMBER(P23),AND(P23&gt;=0),AND(P23&lt;=999999999)))</formula1>
    </dataValidation>
    <dataValidation type="list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1">
      <formula1>"0,1"</formula1>
    </dataValidation>
    <dataValidation type="custom" allowBlank="1" showInputMessage="1" showErrorMessage="1" errorTitle="Ошибка ввода" error="Попытка ввести данные отличные от числовых или целочисленных" sqref="P22">
      <formula1>AND((P21&gt;0),AND(ISNUMBER(P22),AND(P22&gt;=0),AND(P22&lt;=999999999)))</formula1>
    </dataValidation>
  </dataValidations>
  <printOptions horizontalCentered="1"/>
  <pageMargins left="0.39370078740157483" right="0.39370078740157483" top="0.78740157480314965" bottom="0.39370078740157483" header="0" footer="0"/>
  <pageSetup paperSize="9" orientation="landscape" blackAndWhite="1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">
    <pageSetUpPr fitToPage="1"/>
  </sheetPr>
  <dimension ref="A1:P87"/>
  <sheetViews>
    <sheetView showGridLines="0" tabSelected="1" topLeftCell="A17" workbookViewId="0">
      <selection activeCell="P86" sqref="P86"/>
    </sheetView>
  </sheetViews>
  <sheetFormatPr defaultRowHeight="12.75" x14ac:dyDescent="0.2"/>
  <cols>
    <col min="1" max="1" width="86.7109375" style="9" customWidth="1"/>
    <col min="2" max="14" width="5.42578125" style="9" hidden="1" customWidth="1"/>
    <col min="15" max="15" width="6.42578125" style="9" bestFit="1" customWidth="1"/>
    <col min="16" max="16" width="15.28515625" style="9" customWidth="1"/>
    <col min="17" max="16384" width="9.140625" style="9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6" ht="20.100000000000001" customHeight="1" x14ac:dyDescent="0.2">
      <c r="A17" s="256" t="s">
        <v>496</v>
      </c>
      <c r="B17" s="256"/>
      <c r="C17" s="256"/>
      <c r="D17" s="256"/>
      <c r="E17" s="256"/>
      <c r="F17" s="256"/>
      <c r="G17" s="256"/>
      <c r="H17" s="256"/>
      <c r="I17" s="256"/>
      <c r="J17" s="256"/>
      <c r="K17" s="256"/>
      <c r="L17" s="256"/>
      <c r="M17" s="256"/>
      <c r="N17" s="256"/>
      <c r="O17" s="256"/>
      <c r="P17" s="256"/>
    </row>
    <row r="18" spans="1:16" x14ac:dyDescent="0.2">
      <c r="A18" s="247" t="s">
        <v>1494</v>
      </c>
      <c r="B18" s="247"/>
      <c r="C18" s="247"/>
      <c r="D18" s="247"/>
      <c r="E18" s="247"/>
      <c r="F18" s="247"/>
      <c r="G18" s="247"/>
      <c r="H18" s="247"/>
      <c r="I18" s="247"/>
      <c r="J18" s="247"/>
      <c r="K18" s="247"/>
      <c r="L18" s="247"/>
      <c r="M18" s="247"/>
      <c r="N18" s="247"/>
      <c r="O18" s="247"/>
      <c r="P18" s="247"/>
    </row>
    <row r="19" spans="1:16" ht="25.5" x14ac:dyDescent="0.2">
      <c r="A19" s="6" t="s">
        <v>287</v>
      </c>
      <c r="B19" s="6"/>
      <c r="C19" s="73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 t="s">
        <v>1502</v>
      </c>
      <c r="P19" s="6"/>
    </row>
    <row r="20" spans="1:16" x14ac:dyDescent="0.2">
      <c r="A20" s="22">
        <v>1</v>
      </c>
      <c r="B20" s="6"/>
      <c r="C20" s="73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>
        <v>2</v>
      </c>
      <c r="P20" s="6">
        <v>3</v>
      </c>
    </row>
    <row r="21" spans="1:16" ht="15.75" x14ac:dyDescent="0.25">
      <c r="A21" s="42" t="s">
        <v>339</v>
      </c>
      <c r="B21" s="100"/>
      <c r="C21" s="73"/>
      <c r="D21" s="65"/>
      <c r="E21" s="65"/>
      <c r="F21" s="65"/>
      <c r="G21" s="65"/>
      <c r="H21" s="65"/>
      <c r="I21" s="65"/>
      <c r="J21" s="65"/>
      <c r="K21" s="65"/>
      <c r="L21" s="65"/>
      <c r="M21" s="65"/>
      <c r="N21" s="65"/>
      <c r="O21" s="65">
        <v>1</v>
      </c>
      <c r="P21" s="51">
        <v>2</v>
      </c>
    </row>
    <row r="22" spans="1:16" ht="15.75" x14ac:dyDescent="0.25">
      <c r="A22" s="42" t="s">
        <v>340</v>
      </c>
      <c r="B22" s="100"/>
      <c r="C22" s="73"/>
      <c r="D22" s="65"/>
      <c r="E22" s="65"/>
      <c r="F22" s="65"/>
      <c r="G22" s="65"/>
      <c r="H22" s="65"/>
      <c r="I22" s="65"/>
      <c r="J22" s="65"/>
      <c r="K22" s="65"/>
      <c r="L22" s="65"/>
      <c r="M22" s="65"/>
      <c r="N22" s="65"/>
      <c r="O22" s="65">
        <v>2</v>
      </c>
      <c r="P22" s="51">
        <v>2290</v>
      </c>
    </row>
    <row r="23" spans="1:16" ht="15.75" x14ac:dyDescent="0.25">
      <c r="A23" s="42" t="s">
        <v>1484</v>
      </c>
      <c r="B23" s="100"/>
      <c r="C23" s="73"/>
      <c r="D23" s="65"/>
      <c r="E23" s="65"/>
      <c r="F23" s="65"/>
      <c r="G23" s="65"/>
      <c r="H23" s="65"/>
      <c r="I23" s="65"/>
      <c r="J23" s="65"/>
      <c r="K23" s="65"/>
      <c r="L23" s="65"/>
      <c r="M23" s="65"/>
      <c r="N23" s="65"/>
      <c r="O23" s="65">
        <v>3</v>
      </c>
      <c r="P23" s="51">
        <v>24</v>
      </c>
    </row>
    <row r="24" spans="1:16" ht="15.75" x14ac:dyDescent="0.25">
      <c r="A24" s="42" t="s">
        <v>341</v>
      </c>
      <c r="B24" s="100"/>
      <c r="C24" s="73"/>
      <c r="D24" s="65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>
        <v>4</v>
      </c>
      <c r="P24" s="51">
        <v>1440</v>
      </c>
    </row>
    <row r="25" spans="1:16" ht="15.75" x14ac:dyDescent="0.25">
      <c r="A25" s="42" t="s">
        <v>1485</v>
      </c>
      <c r="B25" s="84"/>
      <c r="C25" s="73"/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5">
        <v>5</v>
      </c>
      <c r="P25" s="51">
        <v>1</v>
      </c>
    </row>
    <row r="26" spans="1:16" ht="15.75" x14ac:dyDescent="0.25">
      <c r="A26" s="42" t="s">
        <v>1549</v>
      </c>
      <c r="B26" s="100"/>
      <c r="C26" s="73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>
        <v>6</v>
      </c>
      <c r="P26" s="51">
        <v>15</v>
      </c>
    </row>
    <row r="27" spans="1:16" ht="15.75" x14ac:dyDescent="0.25">
      <c r="A27" s="42" t="s">
        <v>342</v>
      </c>
      <c r="B27" s="100"/>
      <c r="C27" s="73"/>
      <c r="D27" s="65"/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5">
        <v>7</v>
      </c>
      <c r="P27" s="51">
        <v>0</v>
      </c>
    </row>
    <row r="28" spans="1:16" ht="15.75" x14ac:dyDescent="0.25">
      <c r="A28" s="42" t="s">
        <v>343</v>
      </c>
      <c r="B28" s="100"/>
      <c r="C28" s="73"/>
      <c r="D28" s="65"/>
      <c r="E28" s="65"/>
      <c r="F28" s="65"/>
      <c r="G28" s="65"/>
      <c r="H28" s="65"/>
      <c r="I28" s="65"/>
      <c r="J28" s="65"/>
      <c r="K28" s="65"/>
      <c r="L28" s="65"/>
      <c r="M28" s="65"/>
      <c r="N28" s="65"/>
      <c r="O28" s="65">
        <v>8</v>
      </c>
      <c r="P28" s="36">
        <v>1</v>
      </c>
    </row>
    <row r="29" spans="1:16" ht="15.75" x14ac:dyDescent="0.25">
      <c r="A29" s="42" t="s">
        <v>344</v>
      </c>
      <c r="B29" s="100"/>
      <c r="C29" s="73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>
        <v>9</v>
      </c>
      <c r="P29" s="36">
        <v>0</v>
      </c>
    </row>
    <row r="30" spans="1:16" ht="15.75" x14ac:dyDescent="0.25">
      <c r="A30" s="42" t="s">
        <v>345</v>
      </c>
      <c r="B30" s="100"/>
      <c r="C30" s="7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>
        <v>10</v>
      </c>
      <c r="P30" s="36">
        <v>1</v>
      </c>
    </row>
    <row r="31" spans="1:16" ht="15.75" x14ac:dyDescent="0.25">
      <c r="A31" s="42" t="s">
        <v>346</v>
      </c>
      <c r="B31" s="100"/>
      <c r="C31" s="7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>
        <v>11</v>
      </c>
      <c r="P31" s="36">
        <v>0</v>
      </c>
    </row>
    <row r="32" spans="1:16" ht="15.75" x14ac:dyDescent="0.25">
      <c r="A32" s="42" t="s">
        <v>234</v>
      </c>
      <c r="B32" s="100"/>
      <c r="C32" s="7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>
        <v>12</v>
      </c>
      <c r="P32" s="51">
        <v>0</v>
      </c>
    </row>
    <row r="33" spans="1:16" ht="15.75" x14ac:dyDescent="0.25">
      <c r="A33" s="42" t="s">
        <v>235</v>
      </c>
      <c r="B33" s="100"/>
      <c r="C33" s="7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>
        <v>13</v>
      </c>
      <c r="P33" s="51">
        <v>0</v>
      </c>
    </row>
    <row r="34" spans="1:16" ht="15.75" x14ac:dyDescent="0.25">
      <c r="A34" s="42" t="s">
        <v>347</v>
      </c>
      <c r="B34" s="100"/>
      <c r="C34" s="7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>
        <v>14</v>
      </c>
      <c r="P34" s="36">
        <v>1</v>
      </c>
    </row>
    <row r="35" spans="1:16" ht="15.75" x14ac:dyDescent="0.25">
      <c r="A35" s="42" t="s">
        <v>370</v>
      </c>
      <c r="B35" s="100"/>
      <c r="C35" s="7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>
        <v>15</v>
      </c>
      <c r="P35" s="36">
        <v>1</v>
      </c>
    </row>
    <row r="36" spans="1:16" ht="15.75" x14ac:dyDescent="0.25">
      <c r="A36" s="42" t="s">
        <v>1486</v>
      </c>
      <c r="B36" s="84"/>
      <c r="C36" s="7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>
        <v>16</v>
      </c>
      <c r="P36" s="51">
        <v>64</v>
      </c>
    </row>
    <row r="37" spans="1:16" ht="15.75" x14ac:dyDescent="0.25">
      <c r="A37" s="42" t="s">
        <v>371</v>
      </c>
      <c r="B37" s="100"/>
      <c r="C37" s="7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>
        <v>17</v>
      </c>
      <c r="P37" s="51">
        <v>64</v>
      </c>
    </row>
    <row r="38" spans="1:16" ht="15.75" x14ac:dyDescent="0.25">
      <c r="A38" s="42" t="s">
        <v>348</v>
      </c>
      <c r="B38" s="100"/>
      <c r="C38" s="7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>
        <v>18</v>
      </c>
      <c r="P38" s="36">
        <v>100</v>
      </c>
    </row>
    <row r="39" spans="1:16" ht="15.75" x14ac:dyDescent="0.25">
      <c r="A39" s="42" t="s">
        <v>349</v>
      </c>
      <c r="B39" s="84"/>
      <c r="C39" s="7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>
        <v>19</v>
      </c>
      <c r="P39" s="36">
        <v>22</v>
      </c>
    </row>
    <row r="40" spans="1:16" ht="25.5" x14ac:dyDescent="0.25">
      <c r="A40" s="42" t="s">
        <v>236</v>
      </c>
      <c r="B40" s="84"/>
      <c r="C40" s="7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>
        <v>20</v>
      </c>
      <c r="P40" s="51">
        <v>30524</v>
      </c>
    </row>
    <row r="41" spans="1:16" ht="15.75" x14ac:dyDescent="0.25">
      <c r="A41" s="42" t="s">
        <v>237</v>
      </c>
      <c r="B41" s="100"/>
      <c r="C41" s="7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>
        <v>21</v>
      </c>
      <c r="P41" s="51">
        <v>23918</v>
      </c>
    </row>
    <row r="42" spans="1:16" ht="25.5" x14ac:dyDescent="0.25">
      <c r="A42" s="42" t="s">
        <v>375</v>
      </c>
      <c r="B42" s="84"/>
      <c r="C42" s="7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>
        <v>22</v>
      </c>
      <c r="P42" s="36">
        <v>1</v>
      </c>
    </row>
    <row r="43" spans="1:16" ht="15.75" x14ac:dyDescent="0.25">
      <c r="A43" s="42" t="s">
        <v>376</v>
      </c>
      <c r="B43" s="84"/>
      <c r="C43" s="7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>
        <v>23</v>
      </c>
      <c r="P43" s="36">
        <v>2</v>
      </c>
    </row>
    <row r="44" spans="1:16" ht="15.75" x14ac:dyDescent="0.25">
      <c r="A44" s="42" t="s">
        <v>377</v>
      </c>
      <c r="B44" s="100"/>
      <c r="C44" s="7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>
        <v>24</v>
      </c>
      <c r="P44" s="36">
        <v>0</v>
      </c>
    </row>
    <row r="45" spans="1:16" ht="15.75" x14ac:dyDescent="0.25">
      <c r="A45" s="42" t="s">
        <v>376</v>
      </c>
      <c r="B45" s="84"/>
      <c r="C45" s="7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>
        <v>25</v>
      </c>
      <c r="P45" s="51">
        <v>0</v>
      </c>
    </row>
    <row r="46" spans="1:16" ht="15.75" x14ac:dyDescent="0.25">
      <c r="A46" s="42" t="s">
        <v>378</v>
      </c>
      <c r="B46" s="100"/>
      <c r="C46" s="7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>
        <v>26</v>
      </c>
      <c r="P46" s="36">
        <v>1</v>
      </c>
    </row>
    <row r="47" spans="1:16" ht="25.5" x14ac:dyDescent="0.25">
      <c r="A47" s="42" t="s">
        <v>372</v>
      </c>
      <c r="B47" s="84"/>
      <c r="C47" s="7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>
        <v>27</v>
      </c>
      <c r="P47" s="36">
        <v>1</v>
      </c>
    </row>
    <row r="48" spans="1:16" ht="15.75" x14ac:dyDescent="0.25">
      <c r="A48" s="42" t="s">
        <v>373</v>
      </c>
      <c r="B48" s="100"/>
      <c r="C48" s="7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>
        <v>28</v>
      </c>
      <c r="P48" s="36">
        <v>1</v>
      </c>
    </row>
    <row r="49" spans="1:16" ht="15.75" x14ac:dyDescent="0.25">
      <c r="A49" s="42" t="s">
        <v>374</v>
      </c>
      <c r="B49" s="84"/>
      <c r="C49" s="7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>
        <v>29</v>
      </c>
      <c r="P49" s="36">
        <v>1</v>
      </c>
    </row>
    <row r="50" spans="1:16" ht="15.75" x14ac:dyDescent="0.25">
      <c r="A50" s="42" t="s">
        <v>1487</v>
      </c>
      <c r="B50" s="84"/>
      <c r="C50" s="7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>
        <v>30</v>
      </c>
      <c r="P50" s="51">
        <v>0</v>
      </c>
    </row>
    <row r="51" spans="1:16" ht="25.5" x14ac:dyDescent="0.25">
      <c r="A51" s="42" t="s">
        <v>878</v>
      </c>
      <c r="B51" s="100"/>
      <c r="C51" s="7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>
        <v>31</v>
      </c>
      <c r="P51" s="51">
        <v>1</v>
      </c>
    </row>
    <row r="52" spans="1:16" ht="15.75" x14ac:dyDescent="0.25">
      <c r="A52" s="42" t="s">
        <v>379</v>
      </c>
      <c r="B52" s="100"/>
      <c r="C52" s="7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>
        <v>32</v>
      </c>
      <c r="P52" s="36">
        <v>40</v>
      </c>
    </row>
    <row r="53" spans="1:16" ht="25.5" x14ac:dyDescent="0.25">
      <c r="A53" s="42" t="s">
        <v>1488</v>
      </c>
      <c r="B53" s="100"/>
      <c r="C53" s="7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>
        <v>33</v>
      </c>
      <c r="P53" s="51">
        <v>0</v>
      </c>
    </row>
    <row r="54" spans="1:16" ht="25.5" x14ac:dyDescent="0.25">
      <c r="A54" s="42" t="s">
        <v>1489</v>
      </c>
      <c r="B54" s="84"/>
      <c r="C54" s="7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>
        <v>34</v>
      </c>
      <c r="P54" s="36">
        <v>1</v>
      </c>
    </row>
    <row r="55" spans="1:16" ht="15.75" x14ac:dyDescent="0.25">
      <c r="A55" s="42" t="s">
        <v>380</v>
      </c>
      <c r="B55" s="84"/>
      <c r="C55" s="7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>
        <v>35</v>
      </c>
      <c r="P55" s="36">
        <v>7</v>
      </c>
    </row>
    <row r="56" spans="1:16" ht="15.75" x14ac:dyDescent="0.25">
      <c r="A56" s="42" t="s">
        <v>1490</v>
      </c>
      <c r="B56" s="100"/>
      <c r="C56" s="7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>
        <v>36</v>
      </c>
      <c r="P56" s="36">
        <v>10</v>
      </c>
    </row>
    <row r="57" spans="1:16" ht="25.5" x14ac:dyDescent="0.25">
      <c r="A57" s="42" t="s">
        <v>381</v>
      </c>
      <c r="B57" s="100"/>
      <c r="C57" s="7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>
        <v>37</v>
      </c>
      <c r="P57" s="51">
        <v>0</v>
      </c>
    </row>
    <row r="58" spans="1:16" ht="15.75" x14ac:dyDescent="0.25">
      <c r="A58" s="42" t="s">
        <v>1523</v>
      </c>
      <c r="B58" s="100"/>
      <c r="C58" s="7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>
        <v>38</v>
      </c>
      <c r="P58" s="51">
        <v>7</v>
      </c>
    </row>
    <row r="59" spans="1:16" ht="15.75" x14ac:dyDescent="0.25">
      <c r="A59" s="42" t="s">
        <v>1491</v>
      </c>
      <c r="B59" s="100"/>
      <c r="C59" s="7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>
        <v>39</v>
      </c>
      <c r="P59" s="51">
        <v>0</v>
      </c>
    </row>
    <row r="60" spans="1:16" ht="25.5" x14ac:dyDescent="0.25">
      <c r="A60" s="42" t="s">
        <v>1364</v>
      </c>
      <c r="B60" s="100"/>
      <c r="C60" s="7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>
        <v>40</v>
      </c>
      <c r="P60" s="51">
        <v>0</v>
      </c>
    </row>
    <row r="61" spans="1:16" ht="15.75" x14ac:dyDescent="0.25">
      <c r="A61" s="42" t="s">
        <v>1365</v>
      </c>
      <c r="B61" s="100"/>
      <c r="C61" s="7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>
        <v>41</v>
      </c>
      <c r="P61" s="51">
        <v>0</v>
      </c>
    </row>
    <row r="62" spans="1:16" ht="25.5" x14ac:dyDescent="0.25">
      <c r="A62" s="42" t="s">
        <v>1366</v>
      </c>
      <c r="B62" s="100"/>
      <c r="C62" s="7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>
        <v>42</v>
      </c>
      <c r="P62" s="51">
        <v>0</v>
      </c>
    </row>
    <row r="63" spans="1:16" ht="15.75" x14ac:dyDescent="0.25">
      <c r="A63" s="42" t="s">
        <v>350</v>
      </c>
      <c r="B63" s="100"/>
      <c r="C63" s="7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>
        <v>43</v>
      </c>
      <c r="P63" s="36">
        <v>1</v>
      </c>
    </row>
    <row r="64" spans="1:16" ht="25.5" x14ac:dyDescent="0.25">
      <c r="A64" s="42" t="s">
        <v>1524</v>
      </c>
      <c r="B64" s="100"/>
      <c r="C64" s="7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>
        <v>44</v>
      </c>
      <c r="P64" s="36">
        <v>0</v>
      </c>
    </row>
    <row r="65" spans="1:16" ht="15.75" x14ac:dyDescent="0.25">
      <c r="A65" s="42" t="s">
        <v>1525</v>
      </c>
      <c r="B65" s="100"/>
      <c r="C65" s="7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>
        <v>45</v>
      </c>
      <c r="P65" s="36">
        <v>1</v>
      </c>
    </row>
    <row r="66" spans="1:16" ht="15.75" x14ac:dyDescent="0.25">
      <c r="A66" s="42" t="s">
        <v>1526</v>
      </c>
      <c r="B66" s="100"/>
      <c r="C66" s="7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>
        <v>46</v>
      </c>
      <c r="P66" s="36">
        <v>0</v>
      </c>
    </row>
    <row r="67" spans="1:16" ht="25.5" x14ac:dyDescent="0.25">
      <c r="A67" s="42" t="s">
        <v>1367</v>
      </c>
      <c r="B67" s="100"/>
      <c r="C67" s="7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>
        <v>47</v>
      </c>
      <c r="P67" s="36">
        <v>1</v>
      </c>
    </row>
    <row r="68" spans="1:16" ht="15.75" x14ac:dyDescent="0.25">
      <c r="A68" s="42" t="s">
        <v>1368</v>
      </c>
      <c r="B68" s="100"/>
      <c r="C68" s="7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>
        <v>48</v>
      </c>
      <c r="P68" s="36">
        <v>0</v>
      </c>
    </row>
    <row r="69" spans="1:16" ht="15.75" x14ac:dyDescent="0.25">
      <c r="A69" s="42" t="s">
        <v>1369</v>
      </c>
      <c r="B69" s="100"/>
      <c r="C69" s="7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>
        <v>49</v>
      </c>
      <c r="P69" s="36">
        <v>0</v>
      </c>
    </row>
    <row r="70" spans="1:16" ht="15.75" x14ac:dyDescent="0.25">
      <c r="A70" s="42" t="s">
        <v>1370</v>
      </c>
      <c r="B70" s="100"/>
      <c r="C70" s="7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>
        <v>50</v>
      </c>
      <c r="P70" s="36">
        <v>0</v>
      </c>
    </row>
    <row r="71" spans="1:16" ht="15.75" x14ac:dyDescent="0.25">
      <c r="A71" s="42" t="s">
        <v>1492</v>
      </c>
      <c r="B71" s="100"/>
      <c r="C71" s="7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>
        <v>51</v>
      </c>
      <c r="P71" s="51">
        <v>1</v>
      </c>
    </row>
    <row r="72" spans="1:16" ht="25.5" x14ac:dyDescent="0.25">
      <c r="A72" s="42" t="s">
        <v>1371</v>
      </c>
      <c r="B72" s="100"/>
      <c r="C72" s="7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>
        <v>52</v>
      </c>
      <c r="P72" s="51">
        <v>1</v>
      </c>
    </row>
    <row r="73" spans="1:16" ht="15.75" x14ac:dyDescent="0.25">
      <c r="A73" s="42" t="s">
        <v>362</v>
      </c>
      <c r="B73" s="100"/>
      <c r="C73" s="7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>
        <v>53</v>
      </c>
      <c r="P73" s="36">
        <v>1</v>
      </c>
    </row>
    <row r="74" spans="1:16" ht="15.75" x14ac:dyDescent="0.25">
      <c r="A74" s="42" t="s">
        <v>363</v>
      </c>
      <c r="B74" s="100"/>
      <c r="C74" s="7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>
        <v>54</v>
      </c>
      <c r="P74" s="36">
        <v>1</v>
      </c>
    </row>
    <row r="75" spans="1:16" ht="15.75" x14ac:dyDescent="0.25">
      <c r="A75" s="42" t="s">
        <v>1372</v>
      </c>
      <c r="B75" s="100"/>
      <c r="C75" s="7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>
        <v>55</v>
      </c>
      <c r="P75" s="36">
        <v>0</v>
      </c>
    </row>
    <row r="76" spans="1:16" ht="15.75" x14ac:dyDescent="0.25">
      <c r="A76" s="42" t="s">
        <v>364</v>
      </c>
      <c r="B76" s="100"/>
      <c r="C76" s="7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>
        <v>56</v>
      </c>
      <c r="P76" s="36">
        <v>0</v>
      </c>
    </row>
    <row r="77" spans="1:16" ht="25.5" x14ac:dyDescent="0.25">
      <c r="A77" s="42" t="s">
        <v>1373</v>
      </c>
      <c r="B77" s="100"/>
      <c r="C77" s="7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>
        <v>57</v>
      </c>
      <c r="P77" s="36">
        <v>0</v>
      </c>
    </row>
    <row r="78" spans="1:16" ht="15.75" x14ac:dyDescent="0.25">
      <c r="A78" s="42" t="s">
        <v>365</v>
      </c>
      <c r="B78" s="100"/>
      <c r="C78" s="7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>
        <v>58</v>
      </c>
      <c r="P78" s="36">
        <v>1</v>
      </c>
    </row>
    <row r="79" spans="1:16" ht="15.75" x14ac:dyDescent="0.25">
      <c r="A79" s="42" t="s">
        <v>366</v>
      </c>
      <c r="B79" s="100"/>
      <c r="C79" s="7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>
        <v>59</v>
      </c>
      <c r="P79" s="36">
        <v>1</v>
      </c>
    </row>
    <row r="80" spans="1:16" ht="15.75" x14ac:dyDescent="0.25">
      <c r="A80" s="42" t="s">
        <v>367</v>
      </c>
      <c r="B80" s="100"/>
      <c r="C80" s="7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>
        <v>60</v>
      </c>
      <c r="P80" s="36">
        <v>0</v>
      </c>
    </row>
    <row r="81" spans="1:16" ht="15.75" x14ac:dyDescent="0.25">
      <c r="A81" s="17" t="s">
        <v>1374</v>
      </c>
      <c r="B81" s="100"/>
      <c r="C81" s="7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>
        <v>61</v>
      </c>
      <c r="P81" s="51">
        <v>21</v>
      </c>
    </row>
    <row r="82" spans="1:16" ht="15.75" x14ac:dyDescent="0.25">
      <c r="A82" s="42" t="s">
        <v>1493</v>
      </c>
      <c r="B82" s="100"/>
      <c r="C82" s="7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>
        <v>62</v>
      </c>
      <c r="P82" s="51">
        <v>0</v>
      </c>
    </row>
    <row r="83" spans="1:16" ht="15.75" x14ac:dyDescent="0.25">
      <c r="A83" s="42" t="s">
        <v>368</v>
      </c>
      <c r="B83" s="100"/>
      <c r="C83" s="7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>
        <v>63</v>
      </c>
      <c r="P83" s="36">
        <v>0</v>
      </c>
    </row>
    <row r="84" spans="1:16" ht="15.75" x14ac:dyDescent="0.25">
      <c r="A84" s="42" t="s">
        <v>369</v>
      </c>
      <c r="B84" s="100"/>
      <c r="C84" s="7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>
        <v>64</v>
      </c>
      <c r="P84" s="36">
        <v>0</v>
      </c>
    </row>
    <row r="85" spans="1:16" ht="15.75" x14ac:dyDescent="0.25">
      <c r="A85" s="42" t="s">
        <v>1375</v>
      </c>
      <c r="B85" s="100"/>
      <c r="C85" s="7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>
        <v>65</v>
      </c>
      <c r="P85" s="36">
        <v>0</v>
      </c>
    </row>
    <row r="86" spans="1:16" ht="15.75" customHeight="1" x14ac:dyDescent="0.25">
      <c r="A86" s="42" t="s">
        <v>880</v>
      </c>
      <c r="B86" s="100"/>
      <c r="C86" s="7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>
        <v>66</v>
      </c>
      <c r="P86" s="36">
        <v>1</v>
      </c>
    </row>
    <row r="87" spans="1:16" x14ac:dyDescent="0.2">
      <c r="A87" s="277"/>
      <c r="B87" s="278"/>
      <c r="C87" s="278"/>
      <c r="D87" s="278"/>
      <c r="E87" s="278"/>
      <c r="F87" s="278"/>
      <c r="G87" s="278"/>
      <c r="H87" s="278"/>
      <c r="I87" s="278"/>
      <c r="J87" s="278"/>
      <c r="K87" s="278"/>
      <c r="L87" s="278"/>
      <c r="M87" s="278"/>
      <c r="N87" s="278"/>
      <c r="O87" s="278"/>
      <c r="P87" s="278"/>
    </row>
  </sheetData>
  <sheetProtection password="E2BC" sheet="1" objects="1" scenarios="1" selectLockedCells="1"/>
  <mergeCells count="3">
    <mergeCell ref="A17:P17"/>
    <mergeCell ref="A18:P18"/>
    <mergeCell ref="A87:P87"/>
  </mergeCells>
  <phoneticPr fontId="1" type="noConversion"/>
  <dataValidations xWindow="797" yWindow="593" count="2">
    <dataValidation type="whole" allowBlank="1" showInputMessage="1" showErrorMessage="1" errorTitle="Ошибка ввода" error="Попытка ввести данные отличные от числовых или целочисленных" sqref="P21:P27 P71:P72 P43 P45 P50:P62 P36:P41 P81:P82 P32:P33">
      <formula1>0</formula1>
      <formula2>999999999999</formula2>
    </dataValidation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8:P31 P73:P80 P42 P44 P46:P49 P63:P70 P34:P35 P83:P86">
      <formula1>"0,1"</formula1>
    </dataValidation>
  </dataValidations>
  <printOptions horizontalCentered="1"/>
  <pageMargins left="0.39370078740157483" right="0.39370078740157483" top="0.39370078740157483" bottom="0.39370078740157483" header="0" footer="0"/>
  <pageSetup paperSize="9" scale="65" orientation="portrait" blackAndWhite="1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>
    <pageSetUpPr fitToPage="1"/>
  </sheetPr>
  <dimension ref="A1:T28"/>
  <sheetViews>
    <sheetView showGridLines="0" topLeftCell="A16" workbookViewId="0">
      <selection activeCell="R28" sqref="R28"/>
    </sheetView>
  </sheetViews>
  <sheetFormatPr defaultRowHeight="12.75" x14ac:dyDescent="0.2"/>
  <cols>
    <col min="1" max="1" width="50.7109375" style="7" customWidth="1"/>
    <col min="2" max="14" width="5.42578125" style="7" hidden="1" customWidth="1"/>
    <col min="15" max="15" width="6.42578125" style="7" bestFit="1" customWidth="1"/>
    <col min="16" max="19" width="11.7109375" style="7" customWidth="1"/>
    <col min="20" max="16384" width="9.140625" style="7"/>
  </cols>
  <sheetData>
    <row r="1" spans="1:19" hidden="1" x14ac:dyDescent="0.2"/>
    <row r="2" spans="1:19" hidden="1" x14ac:dyDescent="0.2"/>
    <row r="3" spans="1:19" hidden="1" x14ac:dyDescent="0.2"/>
    <row r="4" spans="1:19" hidden="1" x14ac:dyDescent="0.2"/>
    <row r="5" spans="1:19" hidden="1" x14ac:dyDescent="0.2"/>
    <row r="6" spans="1:19" hidden="1" x14ac:dyDescent="0.2"/>
    <row r="7" spans="1:19" hidden="1" x14ac:dyDescent="0.2"/>
    <row r="8" spans="1:19" hidden="1" x14ac:dyDescent="0.2"/>
    <row r="9" spans="1:19" hidden="1" x14ac:dyDescent="0.2"/>
    <row r="10" spans="1:19" hidden="1" x14ac:dyDescent="0.2"/>
    <row r="11" spans="1:19" hidden="1" x14ac:dyDescent="0.2"/>
    <row r="12" spans="1:19" hidden="1" x14ac:dyDescent="0.2"/>
    <row r="13" spans="1:19" hidden="1" x14ac:dyDescent="0.2"/>
    <row r="14" spans="1:19" hidden="1" x14ac:dyDescent="0.2"/>
    <row r="15" spans="1:19" hidden="1" x14ac:dyDescent="0.2"/>
    <row r="16" spans="1:19" ht="20.100000000000001" customHeight="1" x14ac:dyDescent="0.2">
      <c r="A16" s="256" t="s">
        <v>410</v>
      </c>
      <c r="B16" s="256"/>
      <c r="C16" s="256"/>
      <c r="D16" s="256"/>
      <c r="E16" s="256"/>
      <c r="F16" s="256"/>
      <c r="G16" s="256"/>
      <c r="H16" s="256"/>
      <c r="I16" s="256"/>
      <c r="J16" s="256"/>
      <c r="K16" s="256"/>
      <c r="L16" s="256"/>
      <c r="M16" s="256"/>
      <c r="N16" s="256"/>
      <c r="O16" s="256"/>
      <c r="P16" s="256"/>
      <c r="Q16" s="256"/>
      <c r="R16" s="256"/>
      <c r="S16" s="256"/>
    </row>
    <row r="17" spans="1:20" x14ac:dyDescent="0.2">
      <c r="A17" s="247" t="s">
        <v>1501</v>
      </c>
      <c r="B17" s="247"/>
      <c r="C17" s="247"/>
      <c r="D17" s="247"/>
      <c r="E17" s="247"/>
      <c r="F17" s="247"/>
      <c r="G17" s="247"/>
      <c r="H17" s="247"/>
      <c r="I17" s="247"/>
      <c r="J17" s="247"/>
      <c r="K17" s="247"/>
      <c r="L17" s="247"/>
      <c r="M17" s="247"/>
      <c r="N17" s="247"/>
      <c r="O17" s="247"/>
      <c r="P17" s="247"/>
      <c r="Q17" s="247"/>
      <c r="R17" s="247"/>
      <c r="S17" s="247"/>
    </row>
    <row r="18" spans="1:20" ht="13.5" customHeight="1" x14ac:dyDescent="0.2">
      <c r="A18" s="245" t="s">
        <v>1420</v>
      </c>
      <c r="B18" s="17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245" t="s">
        <v>1502</v>
      </c>
      <c r="P18" s="260" t="s">
        <v>1495</v>
      </c>
      <c r="Q18" s="280"/>
      <c r="R18" s="244" t="s">
        <v>949</v>
      </c>
      <c r="S18" s="281"/>
      <c r="T18" s="1"/>
    </row>
    <row r="19" spans="1:20" ht="25.5" x14ac:dyDescent="0.2">
      <c r="A19" s="279"/>
      <c r="B19" s="17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79"/>
      <c r="P19" s="22" t="s">
        <v>297</v>
      </c>
      <c r="Q19" s="22" t="s">
        <v>1421</v>
      </c>
      <c r="R19" s="22" t="s">
        <v>297</v>
      </c>
      <c r="S19" s="22" t="s">
        <v>1422</v>
      </c>
      <c r="T19" s="1"/>
    </row>
    <row r="20" spans="1:20" x14ac:dyDescent="0.2">
      <c r="A20" s="101">
        <v>1</v>
      </c>
      <c r="B20" s="17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>
        <v>2</v>
      </c>
      <c r="P20" s="2">
        <v>3</v>
      </c>
      <c r="Q20" s="2">
        <v>4</v>
      </c>
      <c r="R20" s="2">
        <v>5</v>
      </c>
      <c r="S20" s="2">
        <v>6</v>
      </c>
      <c r="T20" s="1"/>
    </row>
    <row r="21" spans="1:20" ht="15.75" x14ac:dyDescent="0.25">
      <c r="A21" s="4" t="s">
        <v>1527</v>
      </c>
      <c r="B21" s="98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71">
        <v>1</v>
      </c>
      <c r="P21" s="36">
        <v>5</v>
      </c>
      <c r="Q21" s="36"/>
      <c r="R21" s="36">
        <v>90</v>
      </c>
      <c r="S21" s="36"/>
      <c r="T21" s="1"/>
    </row>
    <row r="22" spans="1:20" ht="15.75" x14ac:dyDescent="0.25">
      <c r="A22" s="4" t="s">
        <v>1528</v>
      </c>
      <c r="B22" s="98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71">
        <v>2</v>
      </c>
      <c r="P22" s="36">
        <v>1</v>
      </c>
      <c r="Q22" s="36"/>
      <c r="R22" s="36">
        <v>13</v>
      </c>
      <c r="S22" s="36"/>
      <c r="T22" s="1"/>
    </row>
    <row r="23" spans="1:20" ht="15.75" x14ac:dyDescent="0.25">
      <c r="A23" s="4" t="s">
        <v>1529</v>
      </c>
      <c r="B23" s="98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71">
        <v>3</v>
      </c>
      <c r="P23" s="36">
        <v>1</v>
      </c>
      <c r="Q23" s="36"/>
      <c r="R23" s="36">
        <v>15</v>
      </c>
      <c r="S23" s="36"/>
      <c r="T23" s="1"/>
    </row>
    <row r="24" spans="1:20" ht="15.75" x14ac:dyDescent="0.25">
      <c r="A24" s="4" t="s">
        <v>1530</v>
      </c>
      <c r="B24" s="98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71">
        <v>4</v>
      </c>
      <c r="P24" s="36">
        <v>2</v>
      </c>
      <c r="Q24" s="36"/>
      <c r="R24" s="36">
        <v>25</v>
      </c>
      <c r="S24" s="36"/>
      <c r="T24" s="1"/>
    </row>
    <row r="25" spans="1:20" ht="15.75" x14ac:dyDescent="0.25">
      <c r="A25" s="4" t="s">
        <v>1531</v>
      </c>
      <c r="B25" s="98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71">
        <v>5</v>
      </c>
      <c r="P25" s="36">
        <v>2</v>
      </c>
      <c r="Q25" s="36"/>
      <c r="R25" s="36">
        <v>35</v>
      </c>
      <c r="S25" s="36"/>
      <c r="T25" s="1"/>
    </row>
    <row r="26" spans="1:20" ht="15.75" x14ac:dyDescent="0.25">
      <c r="A26" s="4" t="s">
        <v>1532</v>
      </c>
      <c r="B26" s="98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71">
        <v>6</v>
      </c>
      <c r="P26" s="36">
        <v>1</v>
      </c>
      <c r="Q26" s="36"/>
      <c r="R26" s="36">
        <v>12</v>
      </c>
      <c r="S26" s="36"/>
      <c r="T26" s="1"/>
    </row>
    <row r="27" spans="1:20" ht="15.75" x14ac:dyDescent="0.25">
      <c r="A27" s="4" t="s">
        <v>1533</v>
      </c>
      <c r="B27" s="98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71">
        <v>7</v>
      </c>
      <c r="P27" s="36">
        <v>12</v>
      </c>
      <c r="Q27" s="36"/>
      <c r="R27" s="36">
        <v>190</v>
      </c>
      <c r="S27" s="36"/>
      <c r="T27" s="1"/>
    </row>
    <row r="28" spans="1:20" ht="15.75" x14ac:dyDescent="0.25">
      <c r="A28" s="10" t="s">
        <v>873</v>
      </c>
      <c r="B28" s="98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71">
        <v>8</v>
      </c>
      <c r="P28" s="165"/>
      <c r="Q28" s="165"/>
      <c r="R28" s="36">
        <v>65</v>
      </c>
      <c r="S28" s="36"/>
      <c r="T28" s="1"/>
    </row>
  </sheetData>
  <sheetProtection password="E2BC" sheet="1" objects="1" scenarios="1" selectLockedCells="1"/>
  <mergeCells count="6">
    <mergeCell ref="A16:S16"/>
    <mergeCell ref="A17:S17"/>
    <mergeCell ref="O18:O19"/>
    <mergeCell ref="P18:Q18"/>
    <mergeCell ref="R18:S18"/>
    <mergeCell ref="A18:A19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S28">
      <formula1>0</formula1>
      <formula2>999999999999</formula2>
    </dataValidation>
  </dataValidations>
  <printOptions horizontalCentered="1"/>
  <pageMargins left="0.39370078740157483" right="0.39370078740157483" top="0.78740157480314965" bottom="0.39370078740157483" header="0" footer="0"/>
  <pageSetup paperSize="9" orientation="landscape" blackAndWhite="1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6">
    <pageSetUpPr fitToPage="1"/>
  </sheetPr>
  <dimension ref="A1:R36"/>
  <sheetViews>
    <sheetView showGridLines="0" topLeftCell="A17" workbookViewId="0">
      <selection activeCell="Q31" sqref="Q31"/>
    </sheetView>
  </sheetViews>
  <sheetFormatPr defaultRowHeight="12.75" x14ac:dyDescent="0.2"/>
  <cols>
    <col min="1" max="1" width="78.7109375" style="55" customWidth="1"/>
    <col min="2" max="2" width="6.42578125" style="55" bestFit="1" customWidth="1"/>
    <col min="3" max="15" width="5.42578125" style="55" hidden="1" customWidth="1"/>
    <col min="16" max="18" width="11.7109375" style="55" customWidth="1"/>
    <col min="19" max="16384" width="9.140625" style="55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8" ht="60" customHeight="1" x14ac:dyDescent="0.2">
      <c r="A17" s="253" t="s">
        <v>420</v>
      </c>
      <c r="B17" s="282"/>
      <c r="C17" s="282"/>
      <c r="D17" s="282"/>
      <c r="E17" s="282"/>
      <c r="F17" s="282"/>
      <c r="G17" s="282"/>
      <c r="H17" s="282"/>
      <c r="I17" s="282"/>
      <c r="J17" s="282"/>
      <c r="K17" s="282"/>
      <c r="L17" s="282"/>
      <c r="M17" s="282"/>
      <c r="N17" s="282"/>
      <c r="O17" s="282"/>
      <c r="P17" s="282"/>
      <c r="Q17" s="282"/>
      <c r="R17" s="282"/>
    </row>
    <row r="18" spans="1:18" x14ac:dyDescent="0.2">
      <c r="A18" s="283" t="s">
        <v>1467</v>
      </c>
      <c r="B18" s="283"/>
      <c r="C18" s="283"/>
      <c r="D18" s="283"/>
      <c r="E18" s="283"/>
      <c r="F18" s="283"/>
      <c r="G18" s="283"/>
      <c r="H18" s="283"/>
      <c r="I18" s="283"/>
      <c r="J18" s="283"/>
      <c r="K18" s="283"/>
      <c r="L18" s="283"/>
      <c r="M18" s="283"/>
      <c r="N18" s="283"/>
      <c r="O18" s="283"/>
      <c r="P18" s="283"/>
      <c r="Q18" s="283"/>
      <c r="R18" s="283"/>
    </row>
    <row r="19" spans="1:18" ht="25.5" x14ac:dyDescent="0.2">
      <c r="A19" s="32" t="s">
        <v>1427</v>
      </c>
      <c r="B19" s="32" t="s">
        <v>1502</v>
      </c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 t="s">
        <v>1424</v>
      </c>
      <c r="Q19" s="32" t="s">
        <v>1425</v>
      </c>
      <c r="R19" s="32" t="s">
        <v>1426</v>
      </c>
    </row>
    <row r="20" spans="1:18" x14ac:dyDescent="0.2">
      <c r="A20" s="33">
        <v>1</v>
      </c>
      <c r="B20" s="33">
        <v>2</v>
      </c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>
        <v>3</v>
      </c>
      <c r="Q20" s="33">
        <v>4</v>
      </c>
      <c r="R20" s="33">
        <v>5</v>
      </c>
    </row>
    <row r="21" spans="1:18" ht="15.75" x14ac:dyDescent="0.25">
      <c r="A21" s="103" t="s">
        <v>1496</v>
      </c>
      <c r="B21" s="72">
        <v>1</v>
      </c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6">
        <v>5</v>
      </c>
      <c r="Q21" s="36">
        <v>6</v>
      </c>
      <c r="R21" s="36"/>
    </row>
    <row r="22" spans="1:18" ht="25.5" x14ac:dyDescent="0.25">
      <c r="A22" s="103" t="s">
        <v>874</v>
      </c>
      <c r="B22" s="72">
        <v>2</v>
      </c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6">
        <v>5</v>
      </c>
      <c r="Q22" s="36">
        <v>5</v>
      </c>
      <c r="R22" s="36"/>
    </row>
    <row r="23" spans="1:18" ht="25.5" x14ac:dyDescent="0.25">
      <c r="A23" s="103" t="s">
        <v>497</v>
      </c>
      <c r="B23" s="72">
        <v>3</v>
      </c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6"/>
      <c r="Q23" s="36"/>
      <c r="R23" s="36"/>
    </row>
    <row r="24" spans="1:18" ht="15.75" x14ac:dyDescent="0.25">
      <c r="A24" s="102" t="s">
        <v>1428</v>
      </c>
      <c r="B24" s="72">
        <v>4</v>
      </c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6"/>
      <c r="Q24" s="36"/>
      <c r="R24" s="36"/>
    </row>
    <row r="25" spans="1:18" ht="15.75" x14ac:dyDescent="0.25">
      <c r="A25" s="102" t="s">
        <v>1376</v>
      </c>
      <c r="B25" s="72">
        <v>5</v>
      </c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166"/>
      <c r="Q25" s="36"/>
      <c r="R25" s="36"/>
    </row>
    <row r="26" spans="1:18" ht="15.75" x14ac:dyDescent="0.25">
      <c r="A26" s="137" t="s">
        <v>1377</v>
      </c>
      <c r="B26" s="72">
        <v>6</v>
      </c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6"/>
      <c r="Q26" s="36"/>
      <c r="R26" s="36"/>
    </row>
    <row r="27" spans="1:18" ht="15.75" x14ac:dyDescent="0.25">
      <c r="A27" s="14" t="s">
        <v>1378</v>
      </c>
      <c r="B27" s="136">
        <v>7</v>
      </c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6"/>
      <c r="Q27" s="36"/>
      <c r="R27" s="36"/>
    </row>
    <row r="28" spans="1:18" ht="15.75" x14ac:dyDescent="0.25">
      <c r="A28" s="14" t="s">
        <v>1429</v>
      </c>
      <c r="B28" s="136">
        <v>8</v>
      </c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166"/>
      <c r="Q28" s="36"/>
      <c r="R28" s="36"/>
    </row>
    <row r="29" spans="1:18" ht="15.75" x14ac:dyDescent="0.25">
      <c r="A29" s="14" t="s">
        <v>1379</v>
      </c>
      <c r="B29" s="136">
        <v>9</v>
      </c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6"/>
      <c r="Q29" s="36"/>
      <c r="R29" s="36"/>
    </row>
    <row r="30" spans="1:18" ht="15.75" x14ac:dyDescent="0.25">
      <c r="A30" s="14" t="s">
        <v>1380</v>
      </c>
      <c r="B30" s="136">
        <v>10</v>
      </c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6"/>
      <c r="Q30" s="36"/>
      <c r="R30" s="36"/>
    </row>
    <row r="31" spans="1:18" ht="15.75" x14ac:dyDescent="0.25">
      <c r="A31" s="14" t="s">
        <v>1534</v>
      </c>
      <c r="B31" s="136">
        <v>11</v>
      </c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6"/>
      <c r="Q31" s="36">
        <v>1</v>
      </c>
      <c r="R31" s="36"/>
    </row>
    <row r="32" spans="1:18" ht="15.75" x14ac:dyDescent="0.25">
      <c r="A32" s="14" t="s">
        <v>1430</v>
      </c>
      <c r="B32" s="136">
        <v>12</v>
      </c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6"/>
      <c r="Q32" s="36"/>
      <c r="R32" s="36"/>
    </row>
    <row r="33" spans="1:18" ht="15.75" x14ac:dyDescent="0.25">
      <c r="A33" s="14" t="s">
        <v>1431</v>
      </c>
      <c r="B33" s="136">
        <v>13</v>
      </c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6"/>
      <c r="Q33" s="36"/>
      <c r="R33" s="36"/>
    </row>
    <row r="34" spans="1:18" ht="15.75" x14ac:dyDescent="0.25">
      <c r="A34" s="14" t="s">
        <v>1381</v>
      </c>
      <c r="B34" s="136">
        <v>14</v>
      </c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6"/>
      <c r="Q34" s="36"/>
      <c r="R34" s="36"/>
    </row>
    <row r="35" spans="1:18" ht="15.75" x14ac:dyDescent="0.25">
      <c r="A35" s="14" t="s">
        <v>1382</v>
      </c>
      <c r="B35" s="136">
        <v>15</v>
      </c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6"/>
      <c r="Q35" s="36"/>
      <c r="R35" s="36"/>
    </row>
    <row r="36" spans="1:18" ht="15.75" x14ac:dyDescent="0.25">
      <c r="A36" s="14" t="s">
        <v>1383</v>
      </c>
      <c r="B36" s="136">
        <v>16</v>
      </c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6"/>
      <c r="Q36" s="36"/>
      <c r="R36" s="36"/>
    </row>
  </sheetData>
  <sheetProtection password="E2BC" sheet="1" objects="1" scenarios="1" selectLockedCells="1"/>
  <mergeCells count="2">
    <mergeCell ref="A17:R17"/>
    <mergeCell ref="A18:R18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R36">
      <formula1>0</formula1>
      <formula2>999999999999</formula2>
    </dataValidation>
  </dataValidations>
  <printOptions horizontalCentered="1"/>
  <pageMargins left="0.39370078740157483" right="0.39370078740157483" top="0.78740157480314965" bottom="0.39370078740157483" header="0" footer="0"/>
  <pageSetup paperSize="9" orientation="landscape" blackAndWhite="1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10241" r:id="rId4" name="TextBox1">
          <controlPr defaultSize="0" autoLine="0" linkedCell="year3" r:id="rId5">
            <anchor moveWithCells="1">
              <from>
                <xdr:col>0</xdr:col>
                <xdr:colOff>1609725</xdr:colOff>
                <xdr:row>16</xdr:row>
                <xdr:rowOff>238125</xdr:rowOff>
              </from>
              <to>
                <xdr:col>0</xdr:col>
                <xdr:colOff>2009775</xdr:colOff>
                <xdr:row>16</xdr:row>
                <xdr:rowOff>438150</xdr:rowOff>
              </to>
            </anchor>
          </controlPr>
        </control>
      </mc:Choice>
      <mc:Fallback>
        <control shapeId="10241" r:id="rId4" name="TextBox1"/>
      </mc:Fallback>
    </mc:AlternateContent>
  </control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7">
    <pageSetUpPr fitToPage="1"/>
  </sheetPr>
  <dimension ref="A1:AF26"/>
  <sheetViews>
    <sheetView showGridLines="0" topLeftCell="A16" workbookViewId="0">
      <selection activeCell="Q24" sqref="Q24"/>
    </sheetView>
  </sheetViews>
  <sheetFormatPr defaultRowHeight="12.75" x14ac:dyDescent="0.2"/>
  <cols>
    <col min="1" max="1" width="30.7109375" customWidth="1"/>
    <col min="2" max="2" width="6.42578125" bestFit="1" customWidth="1"/>
    <col min="3" max="15" width="5.42578125" hidden="1" customWidth="1"/>
    <col min="16" max="31" width="10.7109375" customWidth="1"/>
  </cols>
  <sheetData>
    <row r="1" spans="1:31" ht="12.75" hidden="1" customHeight="1" x14ac:dyDescent="0.2"/>
    <row r="2" spans="1:31" ht="12.75" hidden="1" customHeight="1" x14ac:dyDescent="0.2"/>
    <row r="3" spans="1:31" ht="12.75" hidden="1" customHeight="1" x14ac:dyDescent="0.2"/>
    <row r="4" spans="1:31" ht="12.75" hidden="1" customHeight="1" x14ac:dyDescent="0.2"/>
    <row r="5" spans="1:31" ht="12.75" hidden="1" customHeight="1" x14ac:dyDescent="0.2"/>
    <row r="6" spans="1:31" ht="12.75" hidden="1" customHeight="1" x14ac:dyDescent="0.2"/>
    <row r="7" spans="1:31" ht="12.75" hidden="1" customHeight="1" x14ac:dyDescent="0.2"/>
    <row r="8" spans="1:31" ht="12.75" hidden="1" customHeight="1" x14ac:dyDescent="0.2"/>
    <row r="9" spans="1:31" ht="12.75" hidden="1" customHeight="1" x14ac:dyDescent="0.2"/>
    <row r="10" spans="1:31" ht="12.75" hidden="1" customHeight="1" x14ac:dyDescent="0.2"/>
    <row r="11" spans="1:31" ht="12.75" hidden="1" customHeight="1" x14ac:dyDescent="0.2"/>
    <row r="12" spans="1:31" ht="12.75" hidden="1" customHeight="1" x14ac:dyDescent="0.2"/>
    <row r="13" spans="1:31" ht="12.75" hidden="1" customHeight="1" x14ac:dyDescent="0.2"/>
    <row r="14" spans="1:31" ht="12.75" hidden="1" customHeight="1" x14ac:dyDescent="0.2"/>
    <row r="15" spans="1:31" ht="12.75" hidden="1" customHeight="1" x14ac:dyDescent="0.2"/>
    <row r="16" spans="1:31" ht="20.100000000000001" customHeight="1" x14ac:dyDescent="0.2">
      <c r="A16" s="256" t="s">
        <v>1462</v>
      </c>
      <c r="B16" s="256"/>
      <c r="C16" s="256"/>
      <c r="D16" s="256"/>
      <c r="E16" s="256"/>
      <c r="F16" s="256"/>
      <c r="G16" s="256"/>
      <c r="H16" s="256"/>
      <c r="I16" s="256"/>
      <c r="J16" s="256"/>
      <c r="K16" s="256"/>
      <c r="L16" s="256"/>
      <c r="M16" s="256"/>
      <c r="N16" s="256"/>
      <c r="O16" s="256"/>
      <c r="P16" s="256"/>
      <c r="Q16" s="256"/>
      <c r="R16" s="256"/>
      <c r="S16" s="256"/>
      <c r="T16" s="256"/>
      <c r="U16" s="256"/>
      <c r="V16" s="256"/>
      <c r="W16" s="256"/>
      <c r="X16" s="256"/>
      <c r="Y16" s="256"/>
      <c r="Z16" s="256"/>
      <c r="AA16" s="256"/>
      <c r="AB16" s="256"/>
      <c r="AC16" s="256"/>
      <c r="AD16" s="256"/>
      <c r="AE16" s="256"/>
    </row>
    <row r="17" spans="1:32" x14ac:dyDescent="0.2">
      <c r="A17" s="247" t="s">
        <v>1501</v>
      </c>
      <c r="B17" s="247"/>
      <c r="C17" s="247"/>
      <c r="D17" s="247"/>
      <c r="E17" s="247"/>
      <c r="F17" s="247"/>
      <c r="G17" s="247"/>
      <c r="H17" s="247"/>
      <c r="I17" s="247"/>
      <c r="J17" s="247"/>
      <c r="K17" s="247"/>
      <c r="L17" s="247"/>
      <c r="M17" s="247"/>
      <c r="N17" s="247"/>
      <c r="O17" s="247"/>
      <c r="P17" s="247"/>
      <c r="Q17" s="247"/>
      <c r="R17" s="247"/>
      <c r="S17" s="247"/>
      <c r="T17" s="247"/>
      <c r="U17" s="247"/>
      <c r="V17" s="247"/>
      <c r="W17" s="247"/>
      <c r="X17" s="247"/>
      <c r="Y17" s="247"/>
      <c r="Z17" s="247"/>
      <c r="AA17" s="247"/>
      <c r="AB17" s="247"/>
      <c r="AC17" s="247"/>
      <c r="AD17" s="247"/>
      <c r="AE17" s="247"/>
    </row>
    <row r="18" spans="1:32" s="7" customFormat="1" ht="14.1" customHeight="1" x14ac:dyDescent="0.2">
      <c r="A18" s="245" t="s">
        <v>1432</v>
      </c>
      <c r="B18" s="244" t="s">
        <v>492</v>
      </c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244" t="s">
        <v>1433</v>
      </c>
      <c r="Q18" s="244"/>
      <c r="R18" s="244" t="s">
        <v>1434</v>
      </c>
      <c r="S18" s="244"/>
      <c r="T18" s="244" t="s">
        <v>1435</v>
      </c>
      <c r="U18" s="244"/>
      <c r="V18" s="260" t="s">
        <v>1384</v>
      </c>
      <c r="W18" s="261"/>
      <c r="X18" s="244" t="s">
        <v>1385</v>
      </c>
      <c r="Y18" s="244"/>
      <c r="Z18" s="244" t="s">
        <v>1386</v>
      </c>
      <c r="AA18" s="244"/>
      <c r="AB18" s="244" t="s">
        <v>1387</v>
      </c>
      <c r="AC18" s="244"/>
      <c r="AD18" s="260" t="s">
        <v>1436</v>
      </c>
      <c r="AE18" s="261"/>
      <c r="AF18" s="1"/>
    </row>
    <row r="19" spans="1:32" s="7" customFormat="1" ht="39.950000000000003" customHeight="1" x14ac:dyDescent="0.2">
      <c r="A19" s="174"/>
      <c r="B19" s="244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2" t="s">
        <v>300</v>
      </c>
      <c r="Q19" s="6" t="s">
        <v>301</v>
      </c>
      <c r="R19" s="2" t="s">
        <v>300</v>
      </c>
      <c r="S19" s="6" t="s">
        <v>301</v>
      </c>
      <c r="T19" s="2" t="s">
        <v>300</v>
      </c>
      <c r="U19" s="6" t="s">
        <v>301</v>
      </c>
      <c r="V19" s="2" t="s">
        <v>300</v>
      </c>
      <c r="W19" s="6" t="s">
        <v>301</v>
      </c>
      <c r="X19" s="2" t="s">
        <v>300</v>
      </c>
      <c r="Y19" s="6" t="s">
        <v>301</v>
      </c>
      <c r="Z19" s="2" t="s">
        <v>300</v>
      </c>
      <c r="AA19" s="6" t="s">
        <v>301</v>
      </c>
      <c r="AB19" s="2" t="s">
        <v>300</v>
      </c>
      <c r="AC19" s="6" t="s">
        <v>301</v>
      </c>
      <c r="AD19" s="2" t="s">
        <v>300</v>
      </c>
      <c r="AE19" s="6" t="s">
        <v>301</v>
      </c>
      <c r="AF19" s="1"/>
    </row>
    <row r="20" spans="1:32" s="7" customFormat="1" x14ac:dyDescent="0.2">
      <c r="A20" s="6">
        <v>1</v>
      </c>
      <c r="B20" s="6">
        <v>2</v>
      </c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>
        <v>3</v>
      </c>
      <c r="Q20" s="6">
        <v>4</v>
      </c>
      <c r="R20" s="6">
        <v>5</v>
      </c>
      <c r="S20" s="6">
        <v>6</v>
      </c>
      <c r="T20" s="6">
        <v>7</v>
      </c>
      <c r="U20" s="6">
        <v>8</v>
      </c>
      <c r="V20" s="6">
        <v>9</v>
      </c>
      <c r="W20" s="6">
        <v>10</v>
      </c>
      <c r="X20" s="6">
        <v>11</v>
      </c>
      <c r="Y20" s="6">
        <v>12</v>
      </c>
      <c r="Z20" s="6">
        <v>13</v>
      </c>
      <c r="AA20" s="6">
        <v>14</v>
      </c>
      <c r="AB20" s="6">
        <v>15</v>
      </c>
      <c r="AC20" s="6">
        <v>16</v>
      </c>
      <c r="AD20" s="6">
        <v>17</v>
      </c>
      <c r="AE20" s="6">
        <v>18</v>
      </c>
      <c r="AF20" s="1"/>
    </row>
    <row r="21" spans="1:32" s="7" customFormat="1" ht="15.75" x14ac:dyDescent="0.25">
      <c r="A21" s="8" t="s">
        <v>1424</v>
      </c>
      <c r="B21" s="65">
        <v>1</v>
      </c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36">
        <v>4</v>
      </c>
      <c r="Q21" s="36">
        <v>69</v>
      </c>
      <c r="R21" s="36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  <c r="AF21" s="1"/>
    </row>
    <row r="22" spans="1:32" s="7" customFormat="1" ht="15.75" x14ac:dyDescent="0.25">
      <c r="A22" s="8" t="s">
        <v>1425</v>
      </c>
      <c r="B22" s="65">
        <v>2</v>
      </c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36">
        <v>5</v>
      </c>
      <c r="Q22" s="36">
        <v>73</v>
      </c>
      <c r="R22" s="36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  <c r="AF22" s="1"/>
    </row>
    <row r="23" spans="1:32" s="7" customFormat="1" ht="15.75" x14ac:dyDescent="0.25">
      <c r="A23" s="8" t="s">
        <v>1426</v>
      </c>
      <c r="B23" s="65">
        <v>3</v>
      </c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36">
        <v>0</v>
      </c>
      <c r="Q23" s="36">
        <v>0</v>
      </c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1"/>
    </row>
    <row r="24" spans="1:32" s="7" customFormat="1" ht="15.75" x14ac:dyDescent="0.25">
      <c r="A24" s="8" t="s">
        <v>1437</v>
      </c>
      <c r="B24" s="65">
        <v>4</v>
      </c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6">
        <v>9</v>
      </c>
      <c r="Q24" s="36">
        <v>142</v>
      </c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  <c r="AF24" s="1"/>
    </row>
    <row r="25" spans="1:32" s="7" customFormat="1" ht="26.25" x14ac:dyDescent="0.25">
      <c r="A25" s="8" t="s">
        <v>539</v>
      </c>
      <c r="B25" s="65">
        <v>5</v>
      </c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1"/>
    </row>
    <row r="26" spans="1:32" x14ac:dyDescent="0.2"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V26" s="1"/>
    </row>
  </sheetData>
  <sheetProtection password="E2BC" sheet="1" objects="1" scenarios="1" selectLockedCells="1"/>
  <mergeCells count="12">
    <mergeCell ref="V18:W18"/>
    <mergeCell ref="X18:Y18"/>
    <mergeCell ref="AB18:AC18"/>
    <mergeCell ref="Z18:AA18"/>
    <mergeCell ref="A16:AE16"/>
    <mergeCell ref="A17:AE17"/>
    <mergeCell ref="AD18:AE18"/>
    <mergeCell ref="B18:B19"/>
    <mergeCell ref="P18:Q18"/>
    <mergeCell ref="R18:S18"/>
    <mergeCell ref="T18:U18"/>
    <mergeCell ref="A18:A19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E25">
      <formula1>0</formula1>
      <formula2>999999999999</formula2>
    </dataValidation>
  </dataValidations>
  <printOptions horizontalCentered="1"/>
  <pageMargins left="0.39370078740157483" right="0.39370078740157483" top="0.78740157480314965" bottom="0.39370078740157483" header="0" footer="0"/>
  <pageSetup paperSize="9" scale="68" orientation="landscape" blackAndWhite="1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8"/>
  <dimension ref="A1:X32"/>
  <sheetViews>
    <sheetView showGridLines="0" topLeftCell="A16" workbookViewId="0">
      <selection activeCell="P21" sqref="P21"/>
    </sheetView>
  </sheetViews>
  <sheetFormatPr defaultRowHeight="12.75" x14ac:dyDescent="0.2"/>
  <cols>
    <col min="1" max="1" width="45.7109375" style="7" customWidth="1"/>
    <col min="2" max="14" width="5.42578125" style="7" hidden="1" customWidth="1"/>
    <col min="15" max="15" width="6.42578125" style="7" bestFit="1" customWidth="1"/>
    <col min="16" max="24" width="10.7109375" style="7" customWidth="1"/>
    <col min="25" max="16384" width="9.140625" style="7"/>
  </cols>
  <sheetData>
    <row r="1" spans="1:24" hidden="1" x14ac:dyDescent="0.2"/>
    <row r="2" spans="1:24" hidden="1" x14ac:dyDescent="0.2"/>
    <row r="3" spans="1:24" hidden="1" x14ac:dyDescent="0.2"/>
    <row r="4" spans="1:24" hidden="1" x14ac:dyDescent="0.2"/>
    <row r="5" spans="1:24" hidden="1" x14ac:dyDescent="0.2"/>
    <row r="6" spans="1:24" hidden="1" x14ac:dyDescent="0.2"/>
    <row r="7" spans="1:24" hidden="1" x14ac:dyDescent="0.2"/>
    <row r="8" spans="1:24" hidden="1" x14ac:dyDescent="0.2"/>
    <row r="9" spans="1:24" hidden="1" x14ac:dyDescent="0.2"/>
    <row r="10" spans="1:24" hidden="1" x14ac:dyDescent="0.2"/>
    <row r="11" spans="1:24" hidden="1" x14ac:dyDescent="0.2"/>
    <row r="12" spans="1:24" hidden="1" x14ac:dyDescent="0.2"/>
    <row r="13" spans="1:24" hidden="1" x14ac:dyDescent="0.2"/>
    <row r="14" spans="1:24" hidden="1" x14ac:dyDescent="0.2"/>
    <row r="15" spans="1:24" hidden="1" x14ac:dyDescent="0.2"/>
    <row r="16" spans="1:24" s="27" customFormat="1" ht="20.100000000000001" customHeight="1" x14ac:dyDescent="0.2">
      <c r="A16" s="256" t="s">
        <v>302</v>
      </c>
      <c r="B16" s="256"/>
      <c r="C16" s="256"/>
      <c r="D16" s="256"/>
      <c r="E16" s="256"/>
      <c r="F16" s="256"/>
      <c r="G16" s="256"/>
      <c r="H16" s="256"/>
      <c r="I16" s="256"/>
      <c r="J16" s="256"/>
      <c r="K16" s="256"/>
      <c r="L16" s="256"/>
      <c r="M16" s="256"/>
      <c r="N16" s="256"/>
      <c r="O16" s="256"/>
      <c r="P16" s="256"/>
      <c r="Q16" s="256"/>
      <c r="R16" s="256"/>
      <c r="S16" s="256"/>
      <c r="T16" s="256"/>
      <c r="U16" s="256"/>
      <c r="V16" s="256"/>
      <c r="W16" s="256"/>
      <c r="X16" s="56"/>
    </row>
    <row r="17" spans="1:24" x14ac:dyDescent="0.2">
      <c r="A17" s="247" t="s">
        <v>1469</v>
      </c>
      <c r="B17" s="247"/>
      <c r="C17" s="247"/>
      <c r="D17" s="247"/>
      <c r="E17" s="247"/>
      <c r="F17" s="247"/>
      <c r="G17" s="247"/>
      <c r="H17" s="247"/>
      <c r="I17" s="247"/>
      <c r="J17" s="247"/>
      <c r="K17" s="247"/>
      <c r="L17" s="247"/>
      <c r="M17" s="247"/>
      <c r="N17" s="247"/>
      <c r="O17" s="247"/>
      <c r="P17" s="247"/>
      <c r="Q17" s="247"/>
      <c r="R17" s="247"/>
      <c r="S17" s="247"/>
      <c r="T17" s="247"/>
      <c r="U17" s="247"/>
      <c r="V17" s="247"/>
      <c r="W17" s="247"/>
      <c r="X17" s="59"/>
    </row>
    <row r="18" spans="1:24" ht="27.95" customHeight="1" x14ac:dyDescent="0.2">
      <c r="A18" s="245" t="s">
        <v>1438</v>
      </c>
      <c r="B18" s="17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244" t="s">
        <v>1502</v>
      </c>
      <c r="P18" s="244" t="s">
        <v>1392</v>
      </c>
      <c r="Q18" s="281"/>
      <c r="R18" s="281"/>
      <c r="S18" s="281"/>
      <c r="T18" s="244" t="s">
        <v>1393</v>
      </c>
      <c r="U18" s="281"/>
      <c r="V18" s="281"/>
      <c r="W18" s="281"/>
      <c r="X18" s="60"/>
    </row>
    <row r="19" spans="1:24" ht="14.1" customHeight="1" x14ac:dyDescent="0.2">
      <c r="A19" s="174"/>
      <c r="B19" s="17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81"/>
      <c r="P19" s="21" t="s">
        <v>1440</v>
      </c>
      <c r="Q19" s="21" t="s">
        <v>290</v>
      </c>
      <c r="R19" s="21" t="s">
        <v>291</v>
      </c>
      <c r="S19" s="21" t="s">
        <v>1439</v>
      </c>
      <c r="T19" s="21" t="s">
        <v>1440</v>
      </c>
      <c r="U19" s="21" t="s">
        <v>290</v>
      </c>
      <c r="V19" s="21" t="s">
        <v>291</v>
      </c>
      <c r="W19" s="21" t="s">
        <v>1439</v>
      </c>
      <c r="X19" s="61"/>
    </row>
    <row r="20" spans="1:24" x14ac:dyDescent="0.2">
      <c r="A20" s="2">
        <v>1</v>
      </c>
      <c r="B20" s="17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>
        <v>2</v>
      </c>
      <c r="P20" s="2">
        <v>3</v>
      </c>
      <c r="Q20" s="2">
        <v>4</v>
      </c>
      <c r="R20" s="2">
        <v>5</v>
      </c>
      <c r="S20" s="2">
        <v>6</v>
      </c>
      <c r="T20" s="2">
        <v>7</v>
      </c>
      <c r="U20" s="2">
        <v>8</v>
      </c>
      <c r="V20" s="2">
        <v>9</v>
      </c>
      <c r="W20" s="2">
        <v>10</v>
      </c>
      <c r="X20" s="62"/>
    </row>
    <row r="21" spans="1:24" ht="15.75" x14ac:dyDescent="0.25">
      <c r="A21" s="8" t="s">
        <v>1444</v>
      </c>
      <c r="B21" s="17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65">
        <v>1</v>
      </c>
      <c r="P21" s="36"/>
      <c r="Q21" s="36"/>
      <c r="R21" s="36"/>
      <c r="S21" s="36"/>
      <c r="T21" s="36"/>
      <c r="U21" s="36"/>
      <c r="V21" s="36"/>
      <c r="W21" s="36"/>
      <c r="X21" s="63"/>
    </row>
    <row r="22" spans="1:24" ht="26.25" x14ac:dyDescent="0.25">
      <c r="A22" s="8" t="s">
        <v>1443</v>
      </c>
      <c r="B22" s="17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65">
        <v>2</v>
      </c>
      <c r="P22" s="36"/>
      <c r="Q22" s="36"/>
      <c r="R22" s="36"/>
      <c r="S22" s="36"/>
      <c r="T22" s="36"/>
      <c r="U22" s="36"/>
      <c r="V22" s="36"/>
      <c r="W22" s="36"/>
      <c r="X22" s="63"/>
    </row>
    <row r="23" spans="1:24" ht="15.75" x14ac:dyDescent="0.25">
      <c r="A23" s="26" t="s">
        <v>1441</v>
      </c>
      <c r="B23" s="17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65">
        <v>3</v>
      </c>
      <c r="P23" s="36"/>
      <c r="Q23" s="36"/>
      <c r="R23" s="36"/>
      <c r="S23" s="36"/>
      <c r="T23" s="36"/>
      <c r="U23" s="36"/>
      <c r="V23" s="36"/>
      <c r="W23" s="36"/>
      <c r="X23" s="63"/>
    </row>
    <row r="24" spans="1:24" ht="15.75" x14ac:dyDescent="0.25">
      <c r="A24" s="26" t="s">
        <v>1442</v>
      </c>
      <c r="B24" s="17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65">
        <v>4</v>
      </c>
      <c r="P24" s="36"/>
      <c r="Q24" s="36"/>
      <c r="R24" s="36"/>
      <c r="S24" s="36"/>
      <c r="T24" s="36"/>
      <c r="U24" s="36"/>
      <c r="V24" s="36"/>
      <c r="W24" s="36"/>
      <c r="X24" s="63"/>
    </row>
    <row r="25" spans="1:24" ht="15.75" x14ac:dyDescent="0.25">
      <c r="A25" s="25" t="s">
        <v>1445</v>
      </c>
      <c r="B25" s="17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65">
        <v>5</v>
      </c>
      <c r="P25" s="36"/>
      <c r="Q25" s="36"/>
      <c r="R25" s="36"/>
      <c r="S25" s="36"/>
      <c r="T25" s="36"/>
      <c r="U25" s="36"/>
      <c r="V25" s="36"/>
      <c r="W25" s="36"/>
      <c r="X25" s="63"/>
    </row>
    <row r="26" spans="1:24" ht="15.75" x14ac:dyDescent="0.25">
      <c r="A26" s="25" t="s">
        <v>1446</v>
      </c>
      <c r="B26" s="17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65">
        <v>6</v>
      </c>
      <c r="P26" s="36"/>
      <c r="Q26" s="36"/>
      <c r="R26" s="36"/>
      <c r="S26" s="36"/>
      <c r="T26" s="36"/>
      <c r="U26" s="36"/>
      <c r="V26" s="36"/>
      <c r="W26" s="36"/>
      <c r="X26" s="63"/>
    </row>
    <row r="27" spans="1:24" ht="15.75" x14ac:dyDescent="0.25">
      <c r="A27" s="8" t="s">
        <v>1447</v>
      </c>
      <c r="B27" s="17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65">
        <v>7</v>
      </c>
      <c r="P27" s="36"/>
      <c r="Q27" s="36"/>
      <c r="R27" s="36"/>
      <c r="S27" s="36"/>
      <c r="T27" s="36"/>
      <c r="U27" s="36"/>
      <c r="V27" s="36"/>
      <c r="W27" s="36"/>
      <c r="X27" s="63"/>
    </row>
    <row r="28" spans="1:24" ht="15.75" x14ac:dyDescent="0.25">
      <c r="A28" s="8" t="s">
        <v>1448</v>
      </c>
      <c r="B28" s="17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65">
        <v>8</v>
      </c>
      <c r="P28" s="36"/>
      <c r="Q28" s="36"/>
      <c r="R28" s="36"/>
      <c r="S28" s="36"/>
      <c r="T28" s="36"/>
      <c r="U28" s="36"/>
      <c r="V28" s="36"/>
      <c r="W28" s="36"/>
      <c r="X28" s="63"/>
    </row>
    <row r="29" spans="1:24" ht="15.75" x14ac:dyDescent="0.25">
      <c r="A29" s="8" t="s">
        <v>1449</v>
      </c>
      <c r="B29" s="17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65">
        <v>9</v>
      </c>
      <c r="P29" s="36"/>
      <c r="Q29" s="36"/>
      <c r="R29" s="36"/>
      <c r="S29" s="36"/>
      <c r="T29" s="36"/>
      <c r="U29" s="36"/>
      <c r="V29" s="36"/>
      <c r="W29" s="36"/>
      <c r="X29" s="63"/>
    </row>
    <row r="30" spans="1:24" ht="15.75" x14ac:dyDescent="0.25">
      <c r="A30" s="8" t="s">
        <v>1423</v>
      </c>
      <c r="B30" s="17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>
        <v>10</v>
      </c>
      <c r="P30" s="36"/>
      <c r="Q30" s="36"/>
      <c r="R30" s="36"/>
      <c r="S30" s="36"/>
      <c r="T30" s="36"/>
      <c r="U30" s="36"/>
      <c r="V30" s="36"/>
      <c r="W30" s="36"/>
      <c r="X30" s="63"/>
    </row>
    <row r="32" spans="1:24" x14ac:dyDescent="0.2">
      <c r="A32" s="58" t="s">
        <v>1470</v>
      </c>
      <c r="B32" s="58"/>
      <c r="C32" s="58"/>
      <c r="D32" s="58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8"/>
      <c r="T32" s="58"/>
      <c r="U32" s="58"/>
      <c r="V32" s="58"/>
      <c r="W32" s="58"/>
      <c r="X32" s="58"/>
    </row>
  </sheetData>
  <sheetProtection password="E2BC" sheet="1" objects="1" scenarios="1" selectLockedCells="1"/>
  <mergeCells count="6">
    <mergeCell ref="A18:A19"/>
    <mergeCell ref="A16:W16"/>
    <mergeCell ref="A17:W17"/>
    <mergeCell ref="P18:S18"/>
    <mergeCell ref="T18:W18"/>
    <mergeCell ref="O18:O19"/>
  </mergeCells>
  <phoneticPr fontId="1" type="noConversion"/>
  <dataValidations count="2">
    <dataValidation type="whole" allowBlank="1" showInputMessage="1" showErrorMessage="1" errorTitle="Недопустимый ввод" error="Вы попытались ввести значение_x000a_        отличное от числового" sqref="X21:X30">
      <formula1>0</formula1>
      <formula2>999999999999</formula2>
    </dataValidation>
    <dataValidation type="whole" allowBlank="1" showInputMessage="1" showErrorMessage="1" errorTitle="Ошибка ввода" error="Попытка ввести данные отличные от числовых или целочисленных" sqref="P21:W30">
      <formula1>0</formula1>
      <formula2>999999999999</formula2>
    </dataValidation>
  </dataValidations>
  <pageMargins left="0.39370078740157483" right="0.39370078740157483" top="0.59055118110236227" bottom="0.39370078740157483" header="0" footer="0"/>
  <pageSetup paperSize="9" orientation="landscape" blackAndWhite="1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9">
    <pageSetUpPr fitToPage="1"/>
  </sheetPr>
  <dimension ref="A1:Q37"/>
  <sheetViews>
    <sheetView showGridLines="0" topLeftCell="A17" workbookViewId="0">
      <selection activeCell="P21" sqref="P21"/>
    </sheetView>
  </sheetViews>
  <sheetFormatPr defaultRowHeight="12.75" x14ac:dyDescent="0.2"/>
  <cols>
    <col min="1" max="1" width="50.7109375" style="7" customWidth="1"/>
    <col min="2" max="14" width="5.42578125" style="7" hidden="1" customWidth="1"/>
    <col min="15" max="15" width="6.42578125" style="7" bestFit="1" customWidth="1"/>
    <col min="16" max="17" width="15.7109375" style="7" customWidth="1"/>
    <col min="18" max="18" width="5.7109375" style="7" customWidth="1"/>
    <col min="19" max="21" width="10.7109375" style="7" customWidth="1"/>
    <col min="22" max="22" width="5.7109375" style="7" customWidth="1"/>
    <col min="23" max="23" width="10.7109375" style="7" customWidth="1"/>
    <col min="24" max="16384" width="9.140625" style="7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7" ht="20.100000000000001" customHeight="1" x14ac:dyDescent="0.2">
      <c r="A17" s="252" t="s">
        <v>1389</v>
      </c>
      <c r="B17" s="256"/>
      <c r="C17" s="256"/>
      <c r="D17" s="256"/>
      <c r="E17" s="256"/>
      <c r="F17" s="256"/>
      <c r="G17" s="256"/>
      <c r="H17" s="256"/>
      <c r="I17" s="256"/>
      <c r="J17" s="256"/>
      <c r="K17" s="256"/>
      <c r="L17" s="256"/>
      <c r="M17" s="256"/>
      <c r="N17" s="256"/>
      <c r="O17" s="256"/>
      <c r="P17" s="256"/>
      <c r="Q17" s="256"/>
    </row>
    <row r="18" spans="1:17" x14ac:dyDescent="0.2">
      <c r="A18" s="247" t="s">
        <v>491</v>
      </c>
      <c r="B18" s="247"/>
      <c r="C18" s="247"/>
      <c r="D18" s="247"/>
      <c r="E18" s="247"/>
      <c r="F18" s="247"/>
      <c r="G18" s="247"/>
      <c r="H18" s="247"/>
      <c r="I18" s="247"/>
      <c r="J18" s="247"/>
      <c r="K18" s="247"/>
      <c r="L18" s="247"/>
      <c r="M18" s="247"/>
      <c r="N18" s="247"/>
      <c r="O18" s="247"/>
      <c r="P18" s="247"/>
      <c r="Q18" s="247"/>
    </row>
    <row r="19" spans="1:17" ht="89.25" x14ac:dyDescent="0.2">
      <c r="A19" s="6" t="s">
        <v>1438</v>
      </c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 t="s">
        <v>1502</v>
      </c>
      <c r="P19" s="6" t="s">
        <v>1497</v>
      </c>
      <c r="Q19" s="6" t="s">
        <v>1498</v>
      </c>
    </row>
    <row r="20" spans="1:17" x14ac:dyDescent="0.2">
      <c r="A20" s="2">
        <v>1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>
        <v>2</v>
      </c>
      <c r="P20" s="2">
        <v>3</v>
      </c>
      <c r="Q20" s="2">
        <v>4</v>
      </c>
    </row>
    <row r="21" spans="1:17" ht="15.75" x14ac:dyDescent="0.25">
      <c r="A21" s="14" t="s">
        <v>1535</v>
      </c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65">
        <v>1</v>
      </c>
      <c r="P21" s="36"/>
      <c r="Q21" s="36"/>
    </row>
    <row r="22" spans="1:17" ht="15.75" x14ac:dyDescent="0.25">
      <c r="A22" s="14" t="s">
        <v>1536</v>
      </c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65">
        <v>2</v>
      </c>
      <c r="P22" s="36"/>
      <c r="Q22" s="36"/>
    </row>
    <row r="23" spans="1:17" ht="25.5" customHeight="1" x14ac:dyDescent="0.25">
      <c r="A23" s="14" t="s">
        <v>1388</v>
      </c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65">
        <v>3</v>
      </c>
      <c r="P23" s="36"/>
      <c r="Q23" s="36"/>
    </row>
    <row r="24" spans="1:17" ht="15.75" x14ac:dyDescent="0.25">
      <c r="A24" s="14" t="s">
        <v>488</v>
      </c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65">
        <v>4</v>
      </c>
      <c r="P24" s="36"/>
      <c r="Q24" s="36"/>
    </row>
    <row r="25" spans="1:17" ht="15.75" x14ac:dyDescent="0.25">
      <c r="A25" s="14" t="s">
        <v>489</v>
      </c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65">
        <v>5</v>
      </c>
      <c r="P25" s="36"/>
      <c r="Q25" s="36"/>
    </row>
    <row r="26" spans="1:17" ht="15.75" x14ac:dyDescent="0.25">
      <c r="A26" s="14" t="s">
        <v>490</v>
      </c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65">
        <v>6</v>
      </c>
      <c r="P26" s="36"/>
      <c r="Q26" s="36"/>
    </row>
    <row r="27" spans="1:17" ht="15.75" x14ac:dyDescent="0.25">
      <c r="A27" s="14" t="s">
        <v>1537</v>
      </c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65">
        <v>7</v>
      </c>
      <c r="P27" s="36"/>
      <c r="Q27" s="36"/>
    </row>
    <row r="28" spans="1:17" ht="15.75" x14ac:dyDescent="0.25">
      <c r="A28" s="14" t="s">
        <v>1538</v>
      </c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65">
        <v>8</v>
      </c>
      <c r="P28" s="36"/>
      <c r="Q28" s="36"/>
    </row>
    <row r="29" spans="1:17" ht="15.75" x14ac:dyDescent="0.25">
      <c r="A29" s="14" t="s">
        <v>1539</v>
      </c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65">
        <v>9</v>
      </c>
      <c r="P29" s="36"/>
      <c r="Q29" s="36"/>
    </row>
    <row r="30" spans="1:17" ht="15.75" x14ac:dyDescent="0.25">
      <c r="A30" s="14" t="s">
        <v>1540</v>
      </c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3">
        <v>10</v>
      </c>
      <c r="P30" s="36"/>
      <c r="Q30" s="36"/>
    </row>
    <row r="31" spans="1:17" ht="15.75" x14ac:dyDescent="0.25">
      <c r="A31" s="14" t="s">
        <v>1541</v>
      </c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3">
        <v>11</v>
      </c>
      <c r="P31" s="36"/>
      <c r="Q31" s="36"/>
    </row>
    <row r="32" spans="1:17" ht="15.75" x14ac:dyDescent="0.25">
      <c r="A32" s="14" t="s">
        <v>1542</v>
      </c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3">
        <v>12</v>
      </c>
      <c r="P32" s="36"/>
      <c r="Q32" s="36"/>
    </row>
    <row r="33" spans="1:17" ht="15.75" x14ac:dyDescent="0.25">
      <c r="A33" s="14" t="s">
        <v>446</v>
      </c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3">
        <v>13</v>
      </c>
      <c r="P33" s="36"/>
      <c r="Q33" s="36"/>
    </row>
    <row r="34" spans="1:17" ht="15.75" x14ac:dyDescent="0.25">
      <c r="A34" s="14" t="s">
        <v>486</v>
      </c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3">
        <v>14</v>
      </c>
      <c r="P34" s="36"/>
      <c r="Q34" s="36"/>
    </row>
    <row r="35" spans="1:17" ht="15.75" x14ac:dyDescent="0.25">
      <c r="A35" s="14" t="s">
        <v>487</v>
      </c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3">
        <v>15</v>
      </c>
      <c r="P35" s="36"/>
      <c r="Q35" s="36"/>
    </row>
    <row r="36" spans="1:17" ht="15.75" x14ac:dyDescent="0.25">
      <c r="A36" s="14" t="s">
        <v>1532</v>
      </c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3">
        <v>16</v>
      </c>
      <c r="P36" s="36"/>
      <c r="Q36" s="36"/>
    </row>
    <row r="37" spans="1:17" ht="25.5" x14ac:dyDescent="0.25">
      <c r="A37" s="14" t="s">
        <v>417</v>
      </c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3">
        <v>17</v>
      </c>
      <c r="P37" s="36"/>
      <c r="Q37" s="36"/>
    </row>
  </sheetData>
  <sheetProtection password="E2BC" sheet="1" objects="1" scenarios="1" selectLockedCells="1"/>
  <mergeCells count="2">
    <mergeCell ref="A17:Q17"/>
    <mergeCell ref="A18:Q18"/>
  </mergeCells>
  <phoneticPr fontId="1" type="noConversion"/>
  <printOptions horizontalCentered="1"/>
  <pageMargins left="0.39370078740157483" right="0.39370078740157483" top="0.59055118110236227" bottom="0.39370078740157483" header="0" footer="0"/>
  <pageSetup paperSize="9" orientation="landscape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X33"/>
  <sheetViews>
    <sheetView showGridLines="0" topLeftCell="A16" workbookViewId="0">
      <selection activeCell="W29" sqref="W29"/>
    </sheetView>
  </sheetViews>
  <sheetFormatPr defaultRowHeight="12.75" x14ac:dyDescent="0.2"/>
  <cols>
    <col min="1" max="1" width="15.7109375" style="7" customWidth="1"/>
    <col min="2" max="11" width="3.85546875" style="7" hidden="1" customWidth="1"/>
    <col min="12" max="12" width="25.7109375" style="7" customWidth="1"/>
    <col min="13" max="14" width="7.7109375" style="7" hidden="1" customWidth="1"/>
    <col min="15" max="15" width="6.42578125" style="7" bestFit="1" customWidth="1"/>
    <col min="16" max="23" width="10.7109375" style="7" customWidth="1"/>
    <col min="24" max="16384" width="9.140625" style="7"/>
  </cols>
  <sheetData>
    <row r="1" spans="1:23" hidden="1" x14ac:dyDescent="0.2"/>
    <row r="2" spans="1:23" hidden="1" x14ac:dyDescent="0.2"/>
    <row r="3" spans="1:23" hidden="1" x14ac:dyDescent="0.2"/>
    <row r="4" spans="1:23" hidden="1" x14ac:dyDescent="0.2"/>
    <row r="5" spans="1:23" hidden="1" x14ac:dyDescent="0.2"/>
    <row r="6" spans="1:23" hidden="1" x14ac:dyDescent="0.2"/>
    <row r="7" spans="1:23" hidden="1" x14ac:dyDescent="0.2"/>
    <row r="8" spans="1:23" hidden="1" x14ac:dyDescent="0.2"/>
    <row r="9" spans="1:23" hidden="1" x14ac:dyDescent="0.2"/>
    <row r="10" spans="1:23" hidden="1" x14ac:dyDescent="0.2"/>
    <row r="11" spans="1:23" hidden="1" x14ac:dyDescent="0.2"/>
    <row r="12" spans="1:23" hidden="1" x14ac:dyDescent="0.2"/>
    <row r="13" spans="1:23" hidden="1" x14ac:dyDescent="0.2"/>
    <row r="14" spans="1:23" hidden="1" x14ac:dyDescent="0.2"/>
    <row r="15" spans="1:23" hidden="1" x14ac:dyDescent="0.2"/>
    <row r="16" spans="1:23" s="9" customFormat="1" ht="39.950000000000003" customHeight="1" x14ac:dyDescent="0.2">
      <c r="A16" s="252" t="s">
        <v>529</v>
      </c>
      <c r="B16" s="252"/>
      <c r="C16" s="252"/>
      <c r="D16" s="252"/>
      <c r="E16" s="252"/>
      <c r="F16" s="252"/>
      <c r="G16" s="252"/>
      <c r="H16" s="252"/>
      <c r="I16" s="252"/>
      <c r="J16" s="252"/>
      <c r="K16" s="252"/>
      <c r="L16" s="252"/>
      <c r="M16" s="252"/>
      <c r="N16" s="252"/>
      <c r="O16" s="252"/>
      <c r="P16" s="252"/>
      <c r="Q16" s="252"/>
      <c r="R16" s="252"/>
      <c r="S16" s="252"/>
      <c r="T16" s="252"/>
      <c r="U16" s="252"/>
      <c r="V16" s="252"/>
      <c r="W16" s="252"/>
    </row>
    <row r="17" spans="1:24" x14ac:dyDescent="0.2">
      <c r="A17" s="247" t="s">
        <v>1467</v>
      </c>
      <c r="B17" s="247"/>
      <c r="C17" s="247"/>
      <c r="D17" s="247"/>
      <c r="E17" s="247"/>
      <c r="F17" s="247"/>
      <c r="G17" s="247"/>
      <c r="H17" s="247"/>
      <c r="I17" s="247"/>
      <c r="J17" s="247"/>
      <c r="K17" s="247"/>
      <c r="L17" s="247"/>
      <c r="M17" s="247"/>
      <c r="N17" s="247"/>
      <c r="O17" s="247"/>
      <c r="P17" s="247"/>
      <c r="Q17" s="247"/>
      <c r="R17" s="247"/>
      <c r="S17" s="247"/>
      <c r="T17" s="247"/>
      <c r="U17" s="247"/>
      <c r="V17" s="247"/>
      <c r="W17" s="247"/>
    </row>
    <row r="18" spans="1:24" ht="15" customHeight="1" x14ac:dyDescent="0.2">
      <c r="A18" s="244" t="s">
        <v>287</v>
      </c>
      <c r="B18" s="244"/>
      <c r="C18" s="244"/>
      <c r="D18" s="244"/>
      <c r="E18" s="244"/>
      <c r="F18" s="244"/>
      <c r="G18" s="244"/>
      <c r="H18" s="244"/>
      <c r="I18" s="244"/>
      <c r="J18" s="244"/>
      <c r="K18" s="244"/>
      <c r="L18" s="244"/>
      <c r="M18" s="245" t="s">
        <v>1190</v>
      </c>
      <c r="N18" s="245" t="s">
        <v>1189</v>
      </c>
      <c r="O18" s="244" t="s">
        <v>1502</v>
      </c>
      <c r="P18" s="244" t="s">
        <v>413</v>
      </c>
      <c r="Q18" s="244"/>
      <c r="R18" s="244"/>
      <c r="S18" s="244"/>
      <c r="T18" s="244"/>
      <c r="U18" s="244"/>
      <c r="V18" s="244"/>
      <c r="W18" s="244" t="s">
        <v>288</v>
      </c>
      <c r="X18" s="1"/>
    </row>
    <row r="19" spans="1:24" ht="39.950000000000003" customHeight="1" x14ac:dyDescent="0.2">
      <c r="A19" s="244"/>
      <c r="B19" s="244"/>
      <c r="C19" s="244"/>
      <c r="D19" s="244"/>
      <c r="E19" s="244"/>
      <c r="F19" s="244"/>
      <c r="G19" s="244"/>
      <c r="H19" s="244"/>
      <c r="I19" s="244"/>
      <c r="J19" s="244"/>
      <c r="K19" s="244"/>
      <c r="L19" s="244"/>
      <c r="M19" s="250"/>
      <c r="N19" s="250"/>
      <c r="O19" s="244"/>
      <c r="P19" s="6" t="s">
        <v>521</v>
      </c>
      <c r="Q19" s="6" t="s">
        <v>522</v>
      </c>
      <c r="R19" s="6" t="s">
        <v>523</v>
      </c>
      <c r="S19" s="6" t="s">
        <v>524</v>
      </c>
      <c r="T19" s="6" t="s">
        <v>525</v>
      </c>
      <c r="U19" s="21" t="s">
        <v>526</v>
      </c>
      <c r="V19" s="6" t="s">
        <v>527</v>
      </c>
      <c r="W19" s="244"/>
      <c r="X19" s="1"/>
    </row>
    <row r="20" spans="1:24" x14ac:dyDescent="0.2">
      <c r="A20" s="251">
        <v>1</v>
      </c>
      <c r="B20" s="251"/>
      <c r="C20" s="251"/>
      <c r="D20" s="251"/>
      <c r="E20" s="251"/>
      <c r="F20" s="251"/>
      <c r="G20" s="251"/>
      <c r="H20" s="251"/>
      <c r="I20" s="251"/>
      <c r="J20" s="251"/>
      <c r="K20" s="251"/>
      <c r="L20" s="251"/>
      <c r="M20" s="2"/>
      <c r="N20" s="2"/>
      <c r="O20" s="2">
        <v>2</v>
      </c>
      <c r="P20" s="2">
        <v>3</v>
      </c>
      <c r="Q20" s="101">
        <v>4</v>
      </c>
      <c r="R20" s="101">
        <v>5</v>
      </c>
      <c r="S20" s="101">
        <v>6</v>
      </c>
      <c r="T20" s="2">
        <v>7</v>
      </c>
      <c r="U20" s="2">
        <v>8</v>
      </c>
      <c r="V20" s="2">
        <v>9</v>
      </c>
      <c r="W20" s="2">
        <v>10</v>
      </c>
      <c r="X20" s="1"/>
    </row>
    <row r="21" spans="1:24" ht="15.75" x14ac:dyDescent="0.25">
      <c r="A21" s="174" t="s">
        <v>289</v>
      </c>
      <c r="L21" s="142" t="s">
        <v>1087</v>
      </c>
      <c r="M21" s="143" t="str">
        <f>IF(ISBLANK(L21),0,VLOOKUP(L21,Spravochnik!$A$1:$B$85,2,FALSE))</f>
        <v>47</v>
      </c>
      <c r="N21" s="144" t="str">
        <f>IF(ISBLANK(L21),0,VLOOKUP(L21,Spravochnik!$A$1:$C$85,3,FALSE))</f>
        <v>155</v>
      </c>
      <c r="O21" s="248">
        <v>1</v>
      </c>
      <c r="P21" s="150"/>
      <c r="Q21" s="161"/>
      <c r="R21" s="162"/>
      <c r="S21" s="162"/>
      <c r="T21" s="151">
        <v>22</v>
      </c>
      <c r="U21" s="31">
        <v>73</v>
      </c>
      <c r="V21" s="31">
        <v>0</v>
      </c>
      <c r="W21" s="31">
        <v>161</v>
      </c>
      <c r="X21" s="1"/>
    </row>
    <row r="22" spans="1:24" ht="15.75" x14ac:dyDescent="0.25">
      <c r="A22" s="244"/>
      <c r="L22" s="145"/>
      <c r="M22" s="146" t="str">
        <f>M21</f>
        <v>47</v>
      </c>
      <c r="N22" s="147" t="str">
        <f>N21</f>
        <v>155</v>
      </c>
      <c r="O22" s="249"/>
      <c r="P22" s="153"/>
      <c r="Q22" s="156">
        <v>19</v>
      </c>
      <c r="R22" s="157">
        <v>19</v>
      </c>
      <c r="S22" s="157">
        <v>28</v>
      </c>
      <c r="T22" s="155"/>
      <c r="U22" s="148"/>
      <c r="V22" s="148"/>
      <c r="W22" s="148"/>
      <c r="X22" s="1"/>
    </row>
    <row r="23" spans="1:24" ht="15.75" x14ac:dyDescent="0.25">
      <c r="A23" s="244"/>
      <c r="L23" s="142"/>
      <c r="M23" s="143">
        <f>IF(ISBLANK(L23),0,VLOOKUP(L23,Spravochnik!$A$1:$B$85,2,FALSE))</f>
        <v>0</v>
      </c>
      <c r="N23" s="143">
        <f>IF(ISBLANK(L23),0,VLOOKUP(L23,Spravochnik!$A$1:$C$85,3,FALSE))</f>
        <v>0</v>
      </c>
      <c r="O23" s="248">
        <v>2</v>
      </c>
      <c r="P23" s="150"/>
      <c r="Q23" s="161"/>
      <c r="R23" s="162"/>
      <c r="S23" s="162"/>
      <c r="T23" s="151"/>
      <c r="U23" s="31"/>
      <c r="V23" s="31"/>
      <c r="W23" s="31"/>
      <c r="X23" s="1"/>
    </row>
    <row r="24" spans="1:24" ht="15.75" x14ac:dyDescent="0.25">
      <c r="A24" s="244"/>
      <c r="L24" s="145"/>
      <c r="M24" s="146">
        <f>M23</f>
        <v>0</v>
      </c>
      <c r="N24" s="146">
        <f>N23</f>
        <v>0</v>
      </c>
      <c r="O24" s="249"/>
      <c r="P24" s="158"/>
      <c r="Q24" s="156"/>
      <c r="R24" s="157"/>
      <c r="S24" s="157"/>
      <c r="T24" s="159"/>
      <c r="U24" s="149"/>
      <c r="V24" s="149"/>
      <c r="W24" s="149"/>
      <c r="X24" s="1"/>
    </row>
    <row r="25" spans="1:24" ht="15.75" x14ac:dyDescent="0.25">
      <c r="A25" s="244"/>
      <c r="L25" s="142"/>
      <c r="M25" s="143">
        <f>IF(ISBLANK(L25),0,VLOOKUP(L25,Spravochnik!$A$1:$B$85,2,FALSE))</f>
        <v>0</v>
      </c>
      <c r="N25" s="143">
        <f>IF(ISBLANK(L25),0,VLOOKUP(L25,Spravochnik!$A$1:$C$85,3,FALSE))</f>
        <v>0</v>
      </c>
      <c r="O25" s="248">
        <v>3</v>
      </c>
      <c r="P25" s="150"/>
      <c r="Q25" s="161"/>
      <c r="R25" s="162"/>
      <c r="S25" s="162"/>
      <c r="T25" s="151"/>
      <c r="U25" s="31"/>
      <c r="V25" s="31"/>
      <c r="W25" s="31"/>
      <c r="X25" s="1"/>
    </row>
    <row r="26" spans="1:24" ht="15.75" x14ac:dyDescent="0.25">
      <c r="A26" s="244"/>
      <c r="L26" s="145"/>
      <c r="M26" s="146">
        <f>M25</f>
        <v>0</v>
      </c>
      <c r="N26" s="146">
        <f>N25</f>
        <v>0</v>
      </c>
      <c r="O26" s="249"/>
      <c r="P26" s="153"/>
      <c r="Q26" s="152"/>
      <c r="R26" s="154"/>
      <c r="S26" s="154"/>
      <c r="T26" s="155"/>
      <c r="U26" s="148"/>
      <c r="V26" s="148"/>
      <c r="W26" s="148"/>
      <c r="X26" s="1"/>
    </row>
    <row r="27" spans="1:24" ht="15.75" x14ac:dyDescent="0.25">
      <c r="A27" s="244" t="s">
        <v>1472</v>
      </c>
      <c r="L27" s="119" t="s">
        <v>966</v>
      </c>
      <c r="M27" s="146" t="str">
        <f>IF(ISBLANK(L27),0,VLOOKUP(L27,Spravochnik!$A$1:$B$85,2,FALSE))</f>
        <v>08</v>
      </c>
      <c r="N27" s="146" t="str">
        <f>IF(ISBLANK(L27),0,VLOOKUP(L27,Spravochnik!$A$1:$C$85,3,FALSE))</f>
        <v>026</v>
      </c>
      <c r="O27" s="74">
        <v>4</v>
      </c>
      <c r="P27" s="36"/>
      <c r="Q27" s="36"/>
      <c r="R27" s="36">
        <v>5</v>
      </c>
      <c r="S27" s="36"/>
      <c r="T27" s="36"/>
      <c r="U27" s="36"/>
      <c r="V27" s="36"/>
      <c r="W27" s="36"/>
      <c r="X27" s="1"/>
    </row>
    <row r="28" spans="1:24" ht="15.75" x14ac:dyDescent="0.25">
      <c r="A28" s="244"/>
      <c r="L28" s="119"/>
      <c r="M28" s="146">
        <f>IF(ISBLANK(L28),0,VLOOKUP(L28,Spravochnik!$A$1:$B$85,2,FALSE))</f>
        <v>0</v>
      </c>
      <c r="N28" s="146">
        <f>IF(ISBLANK(L28),0,VLOOKUP(L28,Spravochnik!$A$1:$C$85,3,FALSE))</f>
        <v>0</v>
      </c>
      <c r="O28" s="74">
        <v>5</v>
      </c>
      <c r="P28" s="36"/>
      <c r="Q28" s="36"/>
      <c r="R28" s="36"/>
      <c r="S28" s="36"/>
      <c r="T28" s="36"/>
      <c r="U28" s="36"/>
      <c r="V28" s="36"/>
      <c r="W28" s="36"/>
      <c r="X28" s="1"/>
    </row>
    <row r="29" spans="1:24" ht="15.75" x14ac:dyDescent="0.25">
      <c r="A29" s="244"/>
      <c r="L29" s="119" t="s">
        <v>966</v>
      </c>
      <c r="M29" s="146" t="str">
        <f>IF(ISBLANK(L29),0,VLOOKUP(L29,Spravochnik!$A$1:$B$85,2,FALSE))</f>
        <v>08</v>
      </c>
      <c r="N29" s="146" t="str">
        <f>IF(ISBLANK(L29),0,VLOOKUP(L29,Spravochnik!$A$1:$C$85,3,FALSE))</f>
        <v>026</v>
      </c>
      <c r="O29" s="74">
        <v>6</v>
      </c>
      <c r="P29" s="36"/>
      <c r="Q29" s="36"/>
      <c r="R29" s="36"/>
      <c r="S29" s="36">
        <v>28</v>
      </c>
      <c r="T29" s="36">
        <v>22</v>
      </c>
      <c r="U29" s="36">
        <v>73</v>
      </c>
      <c r="V29" s="36">
        <v>0</v>
      </c>
      <c r="W29" s="36">
        <v>123</v>
      </c>
      <c r="X29" s="1"/>
    </row>
    <row r="30" spans="1:24" ht="15.75" x14ac:dyDescent="0.25">
      <c r="A30" s="244"/>
      <c r="L30" s="119"/>
      <c r="M30" s="146">
        <f>IF(ISBLANK(L30),0,VLOOKUP(L30,Spravochnik!$A$1:$B$85,2,FALSE))</f>
        <v>0</v>
      </c>
      <c r="N30" s="146">
        <f>IF(ISBLANK(L30),0,VLOOKUP(L30,Spravochnik!$A$1:$C$85,3,FALSE))</f>
        <v>0</v>
      </c>
      <c r="O30" s="74">
        <v>7</v>
      </c>
      <c r="P30" s="36"/>
      <c r="Q30" s="36"/>
      <c r="R30" s="36"/>
      <c r="S30" s="36"/>
      <c r="T30" s="36"/>
      <c r="U30" s="36"/>
      <c r="V30" s="36"/>
      <c r="W30" s="36"/>
      <c r="X30" s="1"/>
    </row>
    <row r="31" spans="1:24" ht="15.75" x14ac:dyDescent="0.25">
      <c r="A31" s="245"/>
      <c r="L31" s="120"/>
      <c r="M31" s="146">
        <f>IF(ISBLANK(L31),0,VLOOKUP(L31,Spravochnik!$A$1:$B$85,2,FALSE))</f>
        <v>0</v>
      </c>
      <c r="N31" s="146">
        <f>IF(ISBLANK(L31),0,VLOOKUP(L31,Spravochnik!$A$1:$C$85,3,FALSE))</f>
        <v>0</v>
      </c>
      <c r="O31" s="74">
        <v>8</v>
      </c>
      <c r="P31" s="36"/>
      <c r="Q31" s="36"/>
      <c r="R31" s="36"/>
      <c r="S31" s="36"/>
      <c r="T31" s="36"/>
      <c r="U31" s="36"/>
      <c r="V31" s="36"/>
      <c r="W31" s="36"/>
      <c r="X31" s="1"/>
    </row>
    <row r="32" spans="1:24" ht="15.75" x14ac:dyDescent="0.25">
      <c r="A32" s="246" t="s">
        <v>411</v>
      </c>
      <c r="B32" s="246"/>
      <c r="C32" s="246"/>
      <c r="D32" s="246"/>
      <c r="E32" s="246"/>
      <c r="F32" s="246"/>
      <c r="G32" s="246"/>
      <c r="H32" s="246"/>
      <c r="I32" s="246"/>
      <c r="J32" s="246"/>
      <c r="K32" s="246"/>
      <c r="L32" s="246"/>
      <c r="M32" s="121"/>
      <c r="N32" s="121"/>
      <c r="O32" s="65">
        <v>9</v>
      </c>
      <c r="P32" s="75"/>
      <c r="Q32" s="76"/>
      <c r="R32" s="76"/>
      <c r="S32" s="76"/>
      <c r="T32" s="76"/>
      <c r="U32" s="76"/>
      <c r="V32" s="77"/>
      <c r="W32" s="52"/>
      <c r="X32" s="5"/>
    </row>
    <row r="33" spans="1:23" x14ac:dyDescent="0.2">
      <c r="A33" s="141"/>
      <c r="B33" s="141"/>
      <c r="C33" s="141"/>
      <c r="D33" s="141"/>
      <c r="E33" s="141"/>
      <c r="F33" s="141"/>
      <c r="G33" s="141"/>
      <c r="H33" s="141"/>
      <c r="I33" s="141"/>
      <c r="J33" s="141"/>
      <c r="K33" s="141"/>
      <c r="L33" s="141"/>
      <c r="M33" s="141"/>
      <c r="N33" s="141"/>
      <c r="O33" s="141"/>
      <c r="P33" s="141"/>
      <c r="Q33" s="141"/>
      <c r="R33" s="141"/>
      <c r="S33" s="141"/>
      <c r="T33" s="141"/>
      <c r="U33" s="141"/>
      <c r="V33" s="141"/>
      <c r="W33" s="141"/>
    </row>
  </sheetData>
  <sheetProtection password="E2BC" sheet="1" objects="1" scenarios="1" selectLockedCells="1"/>
  <mergeCells count="15">
    <mergeCell ref="A20:L20"/>
    <mergeCell ref="M18:M19"/>
    <mergeCell ref="A16:W16"/>
    <mergeCell ref="W18:W19"/>
    <mergeCell ref="A18:L19"/>
    <mergeCell ref="A27:A31"/>
    <mergeCell ref="A32:L32"/>
    <mergeCell ref="A17:W17"/>
    <mergeCell ref="A21:A26"/>
    <mergeCell ref="O21:O22"/>
    <mergeCell ref="O23:O24"/>
    <mergeCell ref="O25:O26"/>
    <mergeCell ref="O18:O19"/>
    <mergeCell ref="P18:V18"/>
    <mergeCell ref="N18:N19"/>
  </mergeCells>
  <phoneticPr fontId="1" type="noConversion"/>
  <conditionalFormatting sqref="P27:W27">
    <cfRule type="expression" dxfId="10" priority="1" stopIfTrue="1">
      <formula>$M$27&lt;1</formula>
    </cfRule>
  </conditionalFormatting>
  <conditionalFormatting sqref="P28:W28">
    <cfRule type="expression" dxfId="9" priority="2" stopIfTrue="1">
      <formula>$M$28&lt;1</formula>
    </cfRule>
  </conditionalFormatting>
  <conditionalFormatting sqref="Q22:S22 P21 T21:W21">
    <cfRule type="expression" dxfId="8" priority="3" stopIfTrue="1">
      <formula>$M$21&lt;1</formula>
    </cfRule>
  </conditionalFormatting>
  <conditionalFormatting sqref="Q24:S24 P23 T23:W23">
    <cfRule type="expression" dxfId="7" priority="4" stopIfTrue="1">
      <formula>$M$23&lt;1</formula>
    </cfRule>
  </conditionalFormatting>
  <conditionalFormatting sqref="Q26:S26 P25 T25:W25">
    <cfRule type="expression" dxfId="6" priority="5" stopIfTrue="1">
      <formula>$M$25&lt;1</formula>
    </cfRule>
  </conditionalFormatting>
  <conditionalFormatting sqref="P29:W29">
    <cfRule type="expression" dxfId="5" priority="6" stopIfTrue="1">
      <formula>$M$29&lt;1</formula>
    </cfRule>
  </conditionalFormatting>
  <conditionalFormatting sqref="P30:W30">
    <cfRule type="expression" dxfId="4" priority="7" stopIfTrue="1">
      <formula>$M$30&lt;1</formula>
    </cfRule>
  </conditionalFormatting>
  <conditionalFormatting sqref="P31:W31">
    <cfRule type="expression" dxfId="3" priority="8" stopIfTrue="1">
      <formula>$M$31&lt;1</formula>
    </cfRule>
  </conditionalFormatting>
  <dataValidations count="11">
    <dataValidation type="list" allowBlank="1" showInputMessage="1" showErrorMessage="1" errorTitle="Ошибка ввода" error="Выберите значение из списка" sqref="L27:L31 L21 L23 L25">
      <formula1>Lang</formula1>
    </dataValidation>
    <dataValidation type="whole" allowBlank="1" showInputMessage="1" showErrorMessage="1" errorTitle="Ошибка ввода" error="Попытка ввести данные отличные от числовых или целочисленных" sqref="P22 P32:W32 T26:W26 P26 T24:W24 P24 T22:W22">
      <formula1>0</formula1>
      <formula2>999999999999</formula2>
    </dataValidation>
    <dataValidation type="whole" allowBlank="1" showInputMessage="1" showErrorMessage="1" errorTitle="Ошибка ввода" error="Попытка ввести данные отличные от числовых или целочисленных_x000a_Либо не выбран язык обучения" sqref="P21">
      <formula1>0</formula1>
      <formula2>999999999999*$M$21</formula2>
    </dataValidation>
    <dataValidation type="whole" allowBlank="1" showInputMessage="1" showErrorMessage="1" sqref="Q22:S22 T21:W21">
      <formula1>0</formula1>
      <formula2>999999999999*$M$21</formula2>
    </dataValidation>
    <dataValidation type="whole" allowBlank="1" showInputMessage="1" showErrorMessage="1" sqref="P23 Q24:S24 T23:W23">
      <formula1>0</formula1>
      <formula2>999999999999*$M$23</formula2>
    </dataValidation>
    <dataValidation type="whole" allowBlank="1" showInputMessage="1" showErrorMessage="1" sqref="P25 Q26:S26 T25:W25">
      <formula1>0</formula1>
      <formula2>999999999999*$M$25</formula2>
    </dataValidation>
    <dataValidation type="whole" allowBlank="1" showInputMessage="1" showErrorMessage="1" sqref="P27:W27">
      <formula1>0</formula1>
      <formula2>999999999999*$M$27</formula2>
    </dataValidation>
    <dataValidation type="whole" allowBlank="1" showInputMessage="1" showErrorMessage="1" sqref="P28:W28">
      <formula1>0</formula1>
      <formula2>999999999999*$M$28</formula2>
    </dataValidation>
    <dataValidation type="whole" allowBlank="1" showInputMessage="1" showErrorMessage="1" sqref="P29:W29">
      <formula1>0</formula1>
      <formula2>999999999999*$M$29</formula2>
    </dataValidation>
    <dataValidation type="whole" allowBlank="1" showInputMessage="1" showErrorMessage="1" sqref="P30:W30">
      <formula1>0</formula1>
      <formula2>999999999999*$M$30</formula2>
    </dataValidation>
    <dataValidation type="whole" allowBlank="1" showInputMessage="1" showErrorMessage="1" sqref="P31:W31">
      <formula1>0</formula1>
      <formula2>999999999999*$M$31</formula2>
    </dataValidation>
  </dataValidations>
  <printOptions horizontalCentered="1"/>
  <pageMargins left="0.39370078740157483" right="0.39370078740157483" top="0.78740157480314965" bottom="0.39370078740157483" header="0" footer="0"/>
  <pageSetup paperSize="9" scale="95" orientation="landscape" blackAndWhite="1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1">
    <pageSetUpPr fitToPage="1"/>
  </sheetPr>
  <dimension ref="A1:S29"/>
  <sheetViews>
    <sheetView showGridLines="0" topLeftCell="A16" workbookViewId="0">
      <selection activeCell="P21" sqref="P21"/>
    </sheetView>
  </sheetViews>
  <sheetFormatPr defaultRowHeight="12.75" x14ac:dyDescent="0.2"/>
  <cols>
    <col min="1" max="1" width="55.7109375" style="7" customWidth="1"/>
    <col min="2" max="14" width="2.7109375" style="7" hidden="1" customWidth="1"/>
    <col min="15" max="15" width="6.42578125" style="7" bestFit="1" customWidth="1"/>
    <col min="16" max="19" width="13.7109375" style="7" customWidth="1"/>
    <col min="20" max="16384" width="9.140625" style="7"/>
  </cols>
  <sheetData>
    <row r="1" spans="1:19" hidden="1" x14ac:dyDescent="0.2"/>
    <row r="2" spans="1:19" hidden="1" x14ac:dyDescent="0.2"/>
    <row r="3" spans="1:19" hidden="1" x14ac:dyDescent="0.2"/>
    <row r="4" spans="1:19" hidden="1" x14ac:dyDescent="0.2"/>
    <row r="5" spans="1:19" hidden="1" x14ac:dyDescent="0.2"/>
    <row r="6" spans="1:19" hidden="1" x14ac:dyDescent="0.2"/>
    <row r="7" spans="1:19" hidden="1" x14ac:dyDescent="0.2"/>
    <row r="8" spans="1:19" hidden="1" x14ac:dyDescent="0.2"/>
    <row r="9" spans="1:19" hidden="1" x14ac:dyDescent="0.2"/>
    <row r="10" spans="1:19" hidden="1" x14ac:dyDescent="0.2"/>
    <row r="11" spans="1:19" hidden="1" x14ac:dyDescent="0.2"/>
    <row r="12" spans="1:19" hidden="1" x14ac:dyDescent="0.2"/>
    <row r="13" spans="1:19" hidden="1" x14ac:dyDescent="0.2"/>
    <row r="14" spans="1:19" hidden="1" x14ac:dyDescent="0.2"/>
    <row r="15" spans="1:19" hidden="1" x14ac:dyDescent="0.2"/>
    <row r="16" spans="1:19" ht="39.950000000000003" customHeight="1" x14ac:dyDescent="0.2">
      <c r="A16" s="252" t="s">
        <v>283</v>
      </c>
      <c r="B16" s="252"/>
      <c r="C16" s="252"/>
      <c r="D16" s="252"/>
      <c r="E16" s="252"/>
      <c r="F16" s="252"/>
      <c r="G16" s="252"/>
      <c r="H16" s="252"/>
      <c r="I16" s="252"/>
      <c r="J16" s="252"/>
      <c r="K16" s="252"/>
      <c r="L16" s="252"/>
      <c r="M16" s="252"/>
      <c r="N16" s="252"/>
      <c r="O16" s="252"/>
      <c r="P16" s="252"/>
      <c r="Q16" s="252"/>
      <c r="R16" s="252"/>
      <c r="S16" s="252"/>
    </row>
    <row r="17" spans="1:19" x14ac:dyDescent="0.2">
      <c r="A17" s="238" t="s">
        <v>357</v>
      </c>
      <c r="B17" s="238"/>
      <c r="C17" s="238"/>
      <c r="D17" s="238"/>
      <c r="E17" s="238"/>
      <c r="F17" s="238"/>
      <c r="G17" s="238"/>
      <c r="H17" s="238"/>
      <c r="I17" s="238"/>
      <c r="J17" s="238"/>
      <c r="K17" s="238"/>
      <c r="L17" s="238"/>
      <c r="M17" s="238"/>
      <c r="N17" s="238"/>
      <c r="O17" s="238"/>
      <c r="P17" s="238"/>
      <c r="Q17" s="238"/>
      <c r="R17" s="238"/>
      <c r="S17" s="238"/>
    </row>
    <row r="18" spans="1:19" ht="25.5" customHeight="1" x14ac:dyDescent="0.2">
      <c r="A18" s="244" t="s">
        <v>282</v>
      </c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244" t="s">
        <v>1502</v>
      </c>
      <c r="P18" s="244" t="s">
        <v>277</v>
      </c>
      <c r="Q18" s="244"/>
      <c r="R18" s="244"/>
      <c r="S18" s="244" t="s">
        <v>22</v>
      </c>
    </row>
    <row r="19" spans="1:19" ht="63.75" x14ac:dyDescent="0.2">
      <c r="A19" s="244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244"/>
      <c r="P19" s="6" t="s">
        <v>278</v>
      </c>
      <c r="Q19" s="6" t="s">
        <v>871</v>
      </c>
      <c r="R19" s="6" t="s">
        <v>279</v>
      </c>
      <c r="S19" s="244"/>
    </row>
    <row r="20" spans="1:19" x14ac:dyDescent="0.2">
      <c r="A20" s="2">
        <v>1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>
        <v>2</v>
      </c>
      <c r="P20" s="2">
        <v>3</v>
      </c>
      <c r="Q20" s="2">
        <v>4</v>
      </c>
      <c r="R20" s="2">
        <v>5</v>
      </c>
      <c r="S20" s="2">
        <v>6</v>
      </c>
    </row>
    <row r="21" spans="1:19" ht="15.75" x14ac:dyDescent="0.25">
      <c r="A21" s="42" t="s">
        <v>280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65">
        <v>1</v>
      </c>
      <c r="P21" s="36"/>
      <c r="Q21" s="36"/>
      <c r="R21" s="36"/>
      <c r="S21" s="36"/>
    </row>
    <row r="22" spans="1:19" ht="15.75" x14ac:dyDescent="0.25">
      <c r="A22" s="42" t="s">
        <v>702</v>
      </c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65">
        <v>2</v>
      </c>
      <c r="P22" s="36"/>
      <c r="Q22" s="36"/>
      <c r="R22" s="36"/>
      <c r="S22" s="36"/>
    </row>
    <row r="23" spans="1:19" ht="15.75" x14ac:dyDescent="0.25">
      <c r="A23" s="42" t="s">
        <v>281</v>
      </c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65">
        <v>3</v>
      </c>
      <c r="P23" s="36"/>
      <c r="Q23" s="36"/>
      <c r="R23" s="36"/>
      <c r="S23" s="36"/>
    </row>
    <row r="24" spans="1:19" ht="15.75" x14ac:dyDescent="0.25">
      <c r="A24" s="42" t="s">
        <v>704</v>
      </c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65">
        <v>4</v>
      </c>
      <c r="P24" s="36"/>
      <c r="Q24" s="36"/>
      <c r="R24" s="36"/>
      <c r="S24" s="36"/>
    </row>
    <row r="25" spans="1:19" ht="15.75" x14ac:dyDescent="0.25">
      <c r="A25" s="42" t="s">
        <v>705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65">
        <v>5</v>
      </c>
      <c r="P25" s="36"/>
      <c r="Q25" s="36"/>
      <c r="R25" s="36"/>
      <c r="S25" s="36"/>
    </row>
    <row r="26" spans="1:19" ht="15.75" x14ac:dyDescent="0.25">
      <c r="A26" s="42" t="s">
        <v>706</v>
      </c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65">
        <v>6</v>
      </c>
      <c r="P26" s="36"/>
      <c r="Q26" s="36"/>
      <c r="R26" s="36"/>
      <c r="S26" s="36"/>
    </row>
    <row r="27" spans="1:19" ht="15.75" customHeight="1" x14ac:dyDescent="0.25">
      <c r="A27" s="42" t="s">
        <v>707</v>
      </c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65">
        <v>7</v>
      </c>
      <c r="P27" s="36"/>
      <c r="Q27" s="36"/>
      <c r="R27" s="36"/>
      <c r="S27" s="36"/>
    </row>
    <row r="28" spans="1:19" ht="15.75" x14ac:dyDescent="0.25">
      <c r="A28" s="42" t="s">
        <v>708</v>
      </c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65">
        <v>8</v>
      </c>
      <c r="P28" s="36"/>
      <c r="Q28" s="36"/>
      <c r="R28" s="36"/>
      <c r="S28" s="36"/>
    </row>
    <row r="29" spans="1:19" ht="15.75" x14ac:dyDescent="0.25">
      <c r="A29" s="42" t="s">
        <v>709</v>
      </c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65">
        <v>9</v>
      </c>
      <c r="P29" s="36"/>
      <c r="Q29" s="36"/>
      <c r="R29" s="36"/>
      <c r="S29" s="36"/>
    </row>
  </sheetData>
  <sheetProtection password="E2BC" sheet="1" objects="1" scenarios="1" selectLockedCells="1"/>
  <mergeCells count="6">
    <mergeCell ref="A16:S16"/>
    <mergeCell ref="A17:S17"/>
    <mergeCell ref="A18:A19"/>
    <mergeCell ref="O18:O19"/>
    <mergeCell ref="P18:R18"/>
    <mergeCell ref="S18:S19"/>
  </mergeCells>
  <phoneticPr fontId="1" type="noConversion"/>
  <printOptions horizontalCentered="1"/>
  <pageMargins left="0.39370078740157483" right="0.39370078740157483" top="0.59055118110236227" bottom="0.39370078740157483" header="0" footer="0"/>
  <pageSetup paperSize="9" orientation="landscape" blackAndWhite="1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4">
    <pageSetUpPr fitToPage="1"/>
  </sheetPr>
  <dimension ref="A1:Z35"/>
  <sheetViews>
    <sheetView showGridLines="0" topLeftCell="A15" workbookViewId="0">
      <selection activeCell="P21" sqref="P21"/>
    </sheetView>
  </sheetViews>
  <sheetFormatPr defaultRowHeight="12.75" x14ac:dyDescent="0.2"/>
  <cols>
    <col min="1" max="1" width="46.7109375" customWidth="1"/>
    <col min="2" max="14" width="2.7109375" hidden="1" customWidth="1"/>
    <col min="15" max="15" width="6.42578125" bestFit="1" customWidth="1"/>
    <col min="16" max="26" width="11.7109375" customWidth="1"/>
  </cols>
  <sheetData>
    <row r="1" spans="1:26" hidden="1" x14ac:dyDescent="0.2"/>
    <row r="2" spans="1:26" hidden="1" x14ac:dyDescent="0.2"/>
    <row r="3" spans="1:26" hidden="1" x14ac:dyDescent="0.2"/>
    <row r="4" spans="1:26" hidden="1" x14ac:dyDescent="0.2"/>
    <row r="5" spans="1:26" hidden="1" x14ac:dyDescent="0.2"/>
    <row r="6" spans="1:26" hidden="1" x14ac:dyDescent="0.2"/>
    <row r="7" spans="1:26" hidden="1" x14ac:dyDescent="0.2"/>
    <row r="8" spans="1:26" hidden="1" x14ac:dyDescent="0.2"/>
    <row r="9" spans="1:26" hidden="1" x14ac:dyDescent="0.2"/>
    <row r="10" spans="1:26" hidden="1" x14ac:dyDescent="0.2"/>
    <row r="11" spans="1:26" hidden="1" x14ac:dyDescent="0.2"/>
    <row r="12" spans="1:26" hidden="1" x14ac:dyDescent="0.2"/>
    <row r="13" spans="1:26" hidden="1" x14ac:dyDescent="0.2"/>
    <row r="14" spans="1:26" ht="20.100000000000001" hidden="1" customHeight="1" x14ac:dyDescent="0.2">
      <c r="A14" s="256"/>
      <c r="B14" s="256"/>
      <c r="C14" s="256"/>
      <c r="D14" s="256"/>
      <c r="E14" s="256"/>
      <c r="F14" s="256"/>
      <c r="G14" s="256"/>
      <c r="H14" s="256"/>
      <c r="I14" s="256"/>
      <c r="J14" s="256"/>
      <c r="K14" s="256"/>
      <c r="L14" s="256"/>
      <c r="M14" s="256"/>
      <c r="N14" s="256"/>
      <c r="O14" s="256"/>
      <c r="P14" s="256"/>
      <c r="Q14" s="256"/>
      <c r="R14" s="256"/>
      <c r="S14" s="256"/>
      <c r="T14" s="256"/>
      <c r="U14" s="256"/>
      <c r="V14" s="256"/>
      <c r="W14" s="256"/>
      <c r="X14" s="256"/>
      <c r="Y14" s="256"/>
      <c r="Z14" s="256"/>
    </row>
    <row r="15" spans="1:26" ht="39.950000000000003" customHeight="1" x14ac:dyDescent="0.2">
      <c r="A15" s="252" t="s">
        <v>1391</v>
      </c>
      <c r="B15" s="252"/>
      <c r="C15" s="252"/>
      <c r="D15" s="252"/>
      <c r="E15" s="252"/>
      <c r="F15" s="252"/>
      <c r="G15" s="252"/>
      <c r="H15" s="252"/>
      <c r="I15" s="252"/>
      <c r="J15" s="252"/>
      <c r="K15" s="252"/>
      <c r="L15" s="252"/>
      <c r="M15" s="252"/>
      <c r="N15" s="252"/>
      <c r="O15" s="252"/>
      <c r="P15" s="252"/>
      <c r="Q15" s="252"/>
      <c r="R15" s="252"/>
      <c r="S15" s="252"/>
      <c r="T15" s="252"/>
      <c r="U15" s="252"/>
      <c r="V15" s="252"/>
      <c r="W15" s="252"/>
      <c r="X15" s="252"/>
      <c r="Y15" s="252"/>
      <c r="Z15" s="252"/>
    </row>
    <row r="16" spans="1:26" x14ac:dyDescent="0.2">
      <c r="A16" s="238" t="s">
        <v>357</v>
      </c>
      <c r="B16" s="238"/>
      <c r="C16" s="238"/>
      <c r="D16" s="238"/>
      <c r="E16" s="238"/>
      <c r="F16" s="238"/>
      <c r="G16" s="238"/>
      <c r="H16" s="238"/>
      <c r="I16" s="238"/>
      <c r="J16" s="238"/>
      <c r="K16" s="238"/>
      <c r="L16" s="238"/>
      <c r="M16" s="238"/>
      <c r="N16" s="238"/>
      <c r="O16" s="238"/>
      <c r="P16" s="238"/>
      <c r="Q16" s="238"/>
      <c r="R16" s="238"/>
      <c r="S16" s="238"/>
      <c r="T16" s="238"/>
      <c r="U16" s="238"/>
      <c r="V16" s="238"/>
      <c r="W16" s="238"/>
      <c r="X16" s="238"/>
      <c r="Y16" s="238"/>
      <c r="Z16" s="238"/>
    </row>
    <row r="17" spans="1:26" ht="15" customHeight="1" x14ac:dyDescent="0.2">
      <c r="A17" s="245" t="s">
        <v>293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245" t="s">
        <v>1502</v>
      </c>
      <c r="P17" s="244" t="s">
        <v>418</v>
      </c>
      <c r="Q17" s="244" t="s">
        <v>351</v>
      </c>
      <c r="R17" s="244"/>
      <c r="S17" s="244"/>
      <c r="T17" s="244"/>
      <c r="U17" s="244"/>
      <c r="V17" s="244"/>
      <c r="W17" s="244"/>
      <c r="X17" s="244"/>
      <c r="Y17" s="244"/>
      <c r="Z17" s="244"/>
    </row>
    <row r="18" spans="1:26" ht="15" customHeight="1" x14ac:dyDescent="0.2">
      <c r="A18" s="250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250"/>
      <c r="P18" s="244"/>
      <c r="Q18" s="244" t="s">
        <v>1499</v>
      </c>
      <c r="R18" s="244" t="s">
        <v>352</v>
      </c>
      <c r="S18" s="244"/>
      <c r="T18" s="244"/>
      <c r="U18" s="244"/>
      <c r="V18" s="244"/>
      <c r="W18" s="244"/>
      <c r="X18" s="244"/>
      <c r="Y18" s="244"/>
      <c r="Z18" s="244" t="s">
        <v>278</v>
      </c>
    </row>
    <row r="19" spans="1:26" ht="76.5" x14ac:dyDescent="0.2">
      <c r="A19" s="174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174"/>
      <c r="P19" s="244"/>
      <c r="Q19" s="244"/>
      <c r="R19" s="6" t="s">
        <v>359</v>
      </c>
      <c r="S19" s="6" t="s">
        <v>887</v>
      </c>
      <c r="T19" s="6" t="s">
        <v>358</v>
      </c>
      <c r="U19" s="6" t="s">
        <v>353</v>
      </c>
      <c r="V19" s="6" t="s">
        <v>1394</v>
      </c>
      <c r="W19" s="6" t="s">
        <v>354</v>
      </c>
      <c r="X19" s="6" t="s">
        <v>360</v>
      </c>
      <c r="Y19" s="6" t="s">
        <v>361</v>
      </c>
      <c r="Z19" s="244"/>
    </row>
    <row r="20" spans="1:26" x14ac:dyDescent="0.2">
      <c r="A20" s="3">
        <v>1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>
        <v>2</v>
      </c>
      <c r="P20" s="3">
        <v>3</v>
      </c>
      <c r="Q20" s="3">
        <v>4</v>
      </c>
      <c r="R20" s="3">
        <v>5</v>
      </c>
      <c r="S20" s="3">
        <v>6</v>
      </c>
      <c r="T20" s="3">
        <v>7</v>
      </c>
      <c r="U20" s="3">
        <v>8</v>
      </c>
      <c r="V20" s="3">
        <v>9</v>
      </c>
      <c r="W20" s="3">
        <v>10</v>
      </c>
      <c r="X20" s="3">
        <v>11</v>
      </c>
      <c r="Y20" s="3">
        <v>12</v>
      </c>
      <c r="Z20" s="3">
        <v>13</v>
      </c>
    </row>
    <row r="21" spans="1:26" ht="15.75" x14ac:dyDescent="0.25">
      <c r="A21" s="14" t="s">
        <v>311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65">
        <v>1</v>
      </c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6"/>
    </row>
    <row r="22" spans="1:26" ht="15.75" x14ac:dyDescent="0.25">
      <c r="A22" s="42" t="s">
        <v>312</v>
      </c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65">
        <v>2</v>
      </c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</row>
    <row r="23" spans="1:26" ht="15.75" x14ac:dyDescent="0.25">
      <c r="A23" s="14" t="s">
        <v>355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65">
        <v>3</v>
      </c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</row>
    <row r="24" spans="1:26" ht="15.75" x14ac:dyDescent="0.25">
      <c r="A24" s="42" t="s">
        <v>313</v>
      </c>
      <c r="B24" s="92"/>
      <c r="C24" s="92"/>
      <c r="D24" s="92"/>
      <c r="E24" s="92"/>
      <c r="F24" s="92"/>
      <c r="G24" s="92"/>
      <c r="H24" s="92"/>
      <c r="I24" s="92"/>
      <c r="J24" s="92"/>
      <c r="K24" s="92"/>
      <c r="L24" s="92"/>
      <c r="M24" s="92"/>
      <c r="N24" s="92"/>
      <c r="O24" s="65">
        <v>4</v>
      </c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</row>
    <row r="25" spans="1:26" ht="15.75" x14ac:dyDescent="0.25">
      <c r="A25" s="42" t="s">
        <v>582</v>
      </c>
      <c r="B25" s="92"/>
      <c r="C25" s="92"/>
      <c r="D25" s="92"/>
      <c r="E25" s="92"/>
      <c r="F25" s="92"/>
      <c r="G25" s="92"/>
      <c r="H25" s="92"/>
      <c r="I25" s="92"/>
      <c r="J25" s="92"/>
      <c r="K25" s="92"/>
      <c r="L25" s="92"/>
      <c r="M25" s="92"/>
      <c r="N25" s="92"/>
      <c r="O25" s="65">
        <v>5</v>
      </c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</row>
    <row r="26" spans="1:26" ht="15.75" x14ac:dyDescent="0.25">
      <c r="A26" s="14" t="s">
        <v>314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65">
        <v>6</v>
      </c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</row>
    <row r="27" spans="1:26" ht="15.75" x14ac:dyDescent="0.25">
      <c r="A27" s="14" t="s">
        <v>315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65">
        <v>7</v>
      </c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</row>
    <row r="28" spans="1:26" ht="15.75" x14ac:dyDescent="0.25">
      <c r="A28" s="14" t="s">
        <v>316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65">
        <v>8</v>
      </c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</row>
    <row r="29" spans="1:26" ht="15.75" x14ac:dyDescent="0.25">
      <c r="A29" s="14" t="s">
        <v>317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65">
        <v>9</v>
      </c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</row>
    <row r="30" spans="1:26" ht="15.75" x14ac:dyDescent="0.25">
      <c r="A30" s="14" t="s">
        <v>318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65">
        <v>10</v>
      </c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</row>
    <row r="31" spans="1:26" ht="15.75" x14ac:dyDescent="0.25">
      <c r="A31" s="14" t="s">
        <v>319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65">
        <v>11</v>
      </c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</row>
    <row r="32" spans="1:26" ht="15.75" x14ac:dyDescent="0.25">
      <c r="A32" s="14" t="s">
        <v>320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65">
        <v>12</v>
      </c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</row>
    <row r="33" spans="1:26" ht="15.75" x14ac:dyDescent="0.25">
      <c r="A33" s="14" t="s">
        <v>356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65">
        <v>13</v>
      </c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</row>
    <row r="34" spans="1:26" ht="15.75" x14ac:dyDescent="0.25">
      <c r="A34" s="14" t="s">
        <v>323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65">
        <v>14</v>
      </c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</row>
    <row r="35" spans="1:26" ht="15.75" x14ac:dyDescent="0.25">
      <c r="A35" s="14" t="s">
        <v>1390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65">
        <v>15</v>
      </c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</row>
  </sheetData>
  <sheetProtection password="E2BC" sheet="1" objects="1" scenarios="1" selectLockedCells="1"/>
  <mergeCells count="10">
    <mergeCell ref="A14:Z14"/>
    <mergeCell ref="A17:A19"/>
    <mergeCell ref="O17:O19"/>
    <mergeCell ref="P17:P19"/>
    <mergeCell ref="Q18:Q19"/>
    <mergeCell ref="Q17:Z17"/>
    <mergeCell ref="R18:Y18"/>
    <mergeCell ref="Z18:Z19"/>
    <mergeCell ref="A15:Z15"/>
    <mergeCell ref="A16:Z16"/>
  </mergeCells>
  <phoneticPr fontId="1" type="noConversion"/>
  <printOptions horizontalCentered="1"/>
  <pageMargins left="0.39370078740157483" right="0.39370078740157483" top="0.78740157480314965" bottom="0.39370078740157483" header="0" footer="0"/>
  <pageSetup paperSize="9" scale="78" orientation="landscape" blackAndWhite="1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5">
    <pageSetUpPr fitToPage="1"/>
  </sheetPr>
  <dimension ref="A1:Z37"/>
  <sheetViews>
    <sheetView showGridLines="0" topLeftCell="O15" workbookViewId="0">
      <selection activeCell="Z35" sqref="Z35"/>
    </sheetView>
  </sheetViews>
  <sheetFormatPr defaultRowHeight="12.75" x14ac:dyDescent="0.2"/>
  <cols>
    <col min="1" max="1" width="48.7109375" style="7" customWidth="1"/>
    <col min="2" max="14" width="2.7109375" style="7" hidden="1" customWidth="1"/>
    <col min="15" max="15" width="6.42578125" style="7" bestFit="1" customWidth="1"/>
    <col min="16" max="26" width="11.7109375" style="7" customWidth="1"/>
    <col min="27" max="16384" width="9.140625" style="7"/>
  </cols>
  <sheetData>
    <row r="1" spans="1:26" hidden="1" x14ac:dyDescent="0.2"/>
    <row r="2" spans="1:26" hidden="1" x14ac:dyDescent="0.2"/>
    <row r="3" spans="1:26" hidden="1" x14ac:dyDescent="0.2"/>
    <row r="4" spans="1:26" hidden="1" x14ac:dyDescent="0.2"/>
    <row r="5" spans="1:26" hidden="1" x14ac:dyDescent="0.2"/>
    <row r="6" spans="1:26" hidden="1" x14ac:dyDescent="0.2"/>
    <row r="7" spans="1:26" hidden="1" x14ac:dyDescent="0.2"/>
    <row r="8" spans="1:26" hidden="1" x14ac:dyDescent="0.2"/>
    <row r="9" spans="1:26" hidden="1" x14ac:dyDescent="0.2"/>
    <row r="10" spans="1:26" hidden="1" x14ac:dyDescent="0.2"/>
    <row r="11" spans="1:26" hidden="1" x14ac:dyDescent="0.2"/>
    <row r="12" spans="1:26" hidden="1" x14ac:dyDescent="0.2"/>
    <row r="13" spans="1:26" hidden="1" x14ac:dyDescent="0.2"/>
    <row r="14" spans="1:26" ht="20.100000000000001" hidden="1" customHeight="1" x14ac:dyDescent="0.2">
      <c r="A14" s="256"/>
      <c r="B14" s="256"/>
      <c r="C14" s="256"/>
      <c r="D14" s="256"/>
      <c r="E14" s="256"/>
      <c r="F14" s="256"/>
      <c r="G14" s="256"/>
      <c r="H14" s="256"/>
      <c r="I14" s="256"/>
      <c r="J14" s="256"/>
      <c r="K14" s="256"/>
      <c r="L14" s="256"/>
      <c r="M14" s="256"/>
      <c r="N14" s="256"/>
      <c r="O14" s="256"/>
      <c r="P14" s="256"/>
      <c r="Q14" s="256"/>
      <c r="R14" s="256"/>
      <c r="S14" s="256"/>
      <c r="T14" s="256"/>
      <c r="U14" s="256"/>
      <c r="V14" s="256"/>
      <c r="W14" s="256"/>
      <c r="X14" s="256"/>
      <c r="Y14" s="256"/>
      <c r="Z14" s="256"/>
    </row>
    <row r="15" spans="1:26" ht="20.100000000000001" customHeight="1" x14ac:dyDescent="0.2">
      <c r="A15" s="256" t="s">
        <v>269</v>
      </c>
      <c r="B15" s="256"/>
      <c r="C15" s="256"/>
      <c r="D15" s="256"/>
      <c r="E15" s="256"/>
      <c r="F15" s="256"/>
      <c r="G15" s="256"/>
      <c r="H15" s="256"/>
      <c r="I15" s="256"/>
      <c r="J15" s="256"/>
      <c r="K15" s="256"/>
      <c r="L15" s="256"/>
      <c r="M15" s="256"/>
      <c r="N15" s="256"/>
      <c r="O15" s="256"/>
      <c r="P15" s="256"/>
      <c r="Q15" s="256"/>
      <c r="R15" s="256"/>
      <c r="S15" s="256"/>
      <c r="T15" s="256"/>
      <c r="U15" s="256"/>
      <c r="V15" s="256"/>
      <c r="W15" s="256"/>
      <c r="X15" s="256"/>
      <c r="Y15" s="256"/>
      <c r="Z15" s="256"/>
    </row>
    <row r="16" spans="1:26" x14ac:dyDescent="0.2">
      <c r="A16" s="238" t="s">
        <v>357</v>
      </c>
      <c r="B16" s="238"/>
      <c r="C16" s="238"/>
      <c r="D16" s="238"/>
      <c r="E16" s="238"/>
      <c r="F16" s="238"/>
      <c r="G16" s="238"/>
      <c r="H16" s="238"/>
      <c r="I16" s="238"/>
      <c r="J16" s="238"/>
      <c r="K16" s="238"/>
      <c r="L16" s="238"/>
      <c r="M16" s="238"/>
      <c r="N16" s="238"/>
      <c r="O16" s="238"/>
      <c r="P16" s="238"/>
      <c r="Q16" s="238"/>
      <c r="R16" s="238"/>
      <c r="S16" s="238"/>
      <c r="T16" s="238"/>
      <c r="U16" s="238"/>
      <c r="V16" s="238"/>
      <c r="W16" s="238"/>
      <c r="X16" s="238"/>
      <c r="Y16" s="238"/>
      <c r="Z16" s="238"/>
    </row>
    <row r="17" spans="1:26" ht="15" customHeight="1" x14ac:dyDescent="0.2">
      <c r="A17" s="245" t="s">
        <v>293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245" t="s">
        <v>1502</v>
      </c>
      <c r="P17" s="244" t="s">
        <v>1208</v>
      </c>
      <c r="Q17" s="244" t="s">
        <v>351</v>
      </c>
      <c r="R17" s="244"/>
      <c r="S17" s="244"/>
      <c r="T17" s="244"/>
      <c r="U17" s="244"/>
      <c r="V17" s="244"/>
      <c r="W17" s="244"/>
      <c r="X17" s="244"/>
      <c r="Y17" s="244"/>
      <c r="Z17" s="244"/>
    </row>
    <row r="18" spans="1:26" ht="15" customHeight="1" x14ac:dyDescent="0.2">
      <c r="A18" s="250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250"/>
      <c r="P18" s="244"/>
      <c r="Q18" s="244" t="s">
        <v>1499</v>
      </c>
      <c r="R18" s="244" t="s">
        <v>352</v>
      </c>
      <c r="S18" s="244"/>
      <c r="T18" s="244"/>
      <c r="U18" s="244"/>
      <c r="V18" s="244"/>
      <c r="W18" s="244"/>
      <c r="X18" s="244"/>
      <c r="Y18" s="244"/>
      <c r="Z18" s="244" t="s">
        <v>278</v>
      </c>
    </row>
    <row r="19" spans="1:26" ht="76.5" x14ac:dyDescent="0.2">
      <c r="A19" s="174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174"/>
      <c r="P19" s="244"/>
      <c r="Q19" s="244"/>
      <c r="R19" s="6" t="s">
        <v>359</v>
      </c>
      <c r="S19" s="6" t="s">
        <v>887</v>
      </c>
      <c r="T19" s="6" t="s">
        <v>358</v>
      </c>
      <c r="U19" s="6" t="s">
        <v>353</v>
      </c>
      <c r="V19" s="6" t="s">
        <v>1394</v>
      </c>
      <c r="W19" s="6" t="s">
        <v>354</v>
      </c>
      <c r="X19" s="6" t="s">
        <v>360</v>
      </c>
      <c r="Y19" s="6" t="s">
        <v>361</v>
      </c>
      <c r="Z19" s="244"/>
    </row>
    <row r="20" spans="1:26" x14ac:dyDescent="0.2">
      <c r="A20" s="3">
        <v>1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>
        <v>2</v>
      </c>
      <c r="P20" s="3">
        <v>3</v>
      </c>
      <c r="Q20" s="3">
        <v>4</v>
      </c>
      <c r="R20" s="3">
        <v>5</v>
      </c>
      <c r="S20" s="3">
        <v>6</v>
      </c>
      <c r="T20" s="3">
        <v>7</v>
      </c>
      <c r="U20" s="3">
        <v>8</v>
      </c>
      <c r="V20" s="3">
        <v>9</v>
      </c>
      <c r="W20" s="3">
        <v>10</v>
      </c>
      <c r="X20" s="3">
        <v>11</v>
      </c>
      <c r="Y20" s="3">
        <v>12</v>
      </c>
      <c r="Z20" s="3">
        <v>13</v>
      </c>
    </row>
    <row r="21" spans="1:26" ht="15.75" x14ac:dyDescent="0.25">
      <c r="A21" s="14" t="s">
        <v>311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65">
        <v>1</v>
      </c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6"/>
    </row>
    <row r="22" spans="1:26" ht="15.75" x14ac:dyDescent="0.25">
      <c r="A22" s="42" t="s">
        <v>312</v>
      </c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65">
        <v>2</v>
      </c>
      <c r="P22" s="36">
        <v>19</v>
      </c>
      <c r="Q22" s="36"/>
      <c r="R22" s="36"/>
      <c r="S22" s="36"/>
      <c r="T22" s="36"/>
      <c r="U22" s="36"/>
      <c r="V22" s="36"/>
      <c r="W22" s="36"/>
      <c r="X22" s="36"/>
      <c r="Y22" s="36"/>
      <c r="Z22" s="36"/>
    </row>
    <row r="23" spans="1:26" ht="15.75" x14ac:dyDescent="0.25">
      <c r="A23" s="14" t="s">
        <v>355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65">
        <v>3</v>
      </c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</row>
    <row r="24" spans="1:26" ht="15.75" x14ac:dyDescent="0.25">
      <c r="A24" s="42" t="s">
        <v>313</v>
      </c>
      <c r="B24" s="92"/>
      <c r="C24" s="92"/>
      <c r="D24" s="92"/>
      <c r="E24" s="92"/>
      <c r="F24" s="92"/>
      <c r="G24" s="92"/>
      <c r="H24" s="92"/>
      <c r="I24" s="92"/>
      <c r="J24" s="92"/>
      <c r="K24" s="92"/>
      <c r="L24" s="92"/>
      <c r="M24" s="92"/>
      <c r="N24" s="92"/>
      <c r="O24" s="65">
        <v>4</v>
      </c>
      <c r="P24" s="36">
        <v>19</v>
      </c>
      <c r="Q24" s="36"/>
      <c r="R24" s="36"/>
      <c r="S24" s="36"/>
      <c r="T24" s="36"/>
      <c r="U24" s="36"/>
      <c r="V24" s="36"/>
      <c r="W24" s="36"/>
      <c r="X24" s="36"/>
      <c r="Y24" s="36"/>
      <c r="Z24" s="36"/>
    </row>
    <row r="25" spans="1:26" ht="15.75" x14ac:dyDescent="0.25">
      <c r="A25" s="42" t="s">
        <v>582</v>
      </c>
      <c r="B25" s="92"/>
      <c r="C25" s="92"/>
      <c r="D25" s="92"/>
      <c r="E25" s="92"/>
      <c r="F25" s="92"/>
      <c r="G25" s="92"/>
      <c r="H25" s="92"/>
      <c r="I25" s="92"/>
      <c r="J25" s="92"/>
      <c r="K25" s="92"/>
      <c r="L25" s="92"/>
      <c r="M25" s="92"/>
      <c r="N25" s="92"/>
      <c r="O25" s="65">
        <v>5</v>
      </c>
      <c r="P25" s="36">
        <v>28</v>
      </c>
      <c r="Q25" s="36"/>
      <c r="R25" s="36"/>
      <c r="S25" s="36"/>
      <c r="T25" s="36"/>
      <c r="U25" s="36"/>
      <c r="V25" s="36"/>
      <c r="W25" s="36"/>
      <c r="X25" s="36"/>
      <c r="Y25" s="36"/>
      <c r="Z25" s="36"/>
    </row>
    <row r="26" spans="1:26" ht="15.75" x14ac:dyDescent="0.25">
      <c r="A26" s="14" t="s">
        <v>314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65">
        <v>6</v>
      </c>
      <c r="P26" s="36">
        <v>22</v>
      </c>
      <c r="Q26" s="36"/>
      <c r="R26" s="36"/>
      <c r="S26" s="36"/>
      <c r="T26" s="36"/>
      <c r="U26" s="36"/>
      <c r="V26" s="36"/>
      <c r="W26" s="36"/>
      <c r="X26" s="36"/>
      <c r="Y26" s="36"/>
      <c r="Z26" s="36"/>
    </row>
    <row r="27" spans="1:26" ht="15.75" x14ac:dyDescent="0.25">
      <c r="A27" s="14" t="s">
        <v>315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65">
        <v>7</v>
      </c>
      <c r="P27" s="36">
        <v>14</v>
      </c>
      <c r="Q27" s="36"/>
      <c r="R27" s="36"/>
      <c r="S27" s="36"/>
      <c r="T27" s="36"/>
      <c r="U27" s="36"/>
      <c r="V27" s="36"/>
      <c r="W27" s="36"/>
      <c r="X27" s="36"/>
      <c r="Y27" s="36"/>
      <c r="Z27" s="36"/>
    </row>
    <row r="28" spans="1:26" ht="15.75" x14ac:dyDescent="0.25">
      <c r="A28" s="14" t="s">
        <v>316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65">
        <v>8</v>
      </c>
      <c r="P28" s="36">
        <v>12</v>
      </c>
      <c r="Q28" s="36"/>
      <c r="R28" s="36"/>
      <c r="S28" s="36"/>
      <c r="T28" s="36"/>
      <c r="U28" s="36"/>
      <c r="V28" s="36"/>
      <c r="W28" s="36"/>
      <c r="X28" s="36"/>
      <c r="Y28" s="36"/>
      <c r="Z28" s="36">
        <v>1</v>
      </c>
    </row>
    <row r="29" spans="1:26" ht="15.75" x14ac:dyDescent="0.25">
      <c r="A29" s="14" t="s">
        <v>317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65">
        <v>9</v>
      </c>
      <c r="P29" s="36">
        <v>22</v>
      </c>
      <c r="Q29" s="36"/>
      <c r="R29" s="36"/>
      <c r="S29" s="36"/>
      <c r="T29" s="36"/>
      <c r="U29" s="36"/>
      <c r="V29" s="36"/>
      <c r="W29" s="36"/>
      <c r="X29" s="36"/>
      <c r="Y29" s="36"/>
      <c r="Z29" s="36"/>
    </row>
    <row r="30" spans="1:26" ht="15.75" x14ac:dyDescent="0.25">
      <c r="A30" s="14" t="s">
        <v>318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65">
        <v>10</v>
      </c>
      <c r="P30" s="36">
        <v>14</v>
      </c>
      <c r="Q30" s="36"/>
      <c r="R30" s="36"/>
      <c r="S30" s="36"/>
      <c r="T30" s="36"/>
      <c r="U30" s="36"/>
      <c r="V30" s="36"/>
      <c r="W30" s="36"/>
      <c r="X30" s="36"/>
      <c r="Y30" s="36"/>
      <c r="Z30" s="36"/>
    </row>
    <row r="31" spans="1:26" ht="15.75" x14ac:dyDescent="0.25">
      <c r="A31" s="14" t="s">
        <v>319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65">
        <v>11</v>
      </c>
      <c r="P31" s="36">
        <v>11</v>
      </c>
      <c r="Q31" s="36"/>
      <c r="R31" s="36"/>
      <c r="S31" s="36"/>
      <c r="T31" s="36"/>
      <c r="U31" s="36"/>
      <c r="V31" s="36"/>
      <c r="W31" s="36"/>
      <c r="X31" s="36"/>
      <c r="Y31" s="36"/>
      <c r="Z31" s="36"/>
    </row>
    <row r="32" spans="1:26" ht="15.75" x14ac:dyDescent="0.25">
      <c r="A32" s="14" t="s">
        <v>320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65">
        <v>12</v>
      </c>
      <c r="P32" s="36">
        <v>0</v>
      </c>
      <c r="Q32" s="36"/>
      <c r="R32" s="36"/>
      <c r="S32" s="36"/>
      <c r="T32" s="36"/>
      <c r="U32" s="36"/>
      <c r="V32" s="36"/>
      <c r="W32" s="36"/>
      <c r="X32" s="36"/>
      <c r="Y32" s="36"/>
      <c r="Z32" s="36"/>
    </row>
    <row r="33" spans="1:26" ht="15.75" x14ac:dyDescent="0.25">
      <c r="A33" s="14" t="s">
        <v>356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65">
        <v>13</v>
      </c>
      <c r="P33" s="36">
        <v>0</v>
      </c>
      <c r="Q33" s="36"/>
      <c r="R33" s="36"/>
      <c r="S33" s="36"/>
      <c r="T33" s="36"/>
      <c r="U33" s="36"/>
      <c r="V33" s="36"/>
      <c r="W33" s="36"/>
      <c r="X33" s="36"/>
      <c r="Y33" s="36"/>
      <c r="Z33" s="36"/>
    </row>
    <row r="34" spans="1:26" ht="15.75" x14ac:dyDescent="0.25">
      <c r="A34" s="14" t="s">
        <v>323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65">
        <v>14</v>
      </c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</row>
    <row r="35" spans="1:26" ht="15.75" x14ac:dyDescent="0.25">
      <c r="A35" s="14" t="s">
        <v>1390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65">
        <v>15</v>
      </c>
      <c r="P35" s="36">
        <v>161</v>
      </c>
      <c r="Q35" s="36"/>
      <c r="R35" s="36"/>
      <c r="S35" s="36"/>
      <c r="T35" s="36"/>
      <c r="U35" s="36"/>
      <c r="V35" s="36"/>
      <c r="W35" s="36"/>
      <c r="X35" s="36"/>
      <c r="Y35" s="36"/>
      <c r="Z35" s="36">
        <v>1</v>
      </c>
    </row>
    <row r="37" spans="1:26" x14ac:dyDescent="0.2">
      <c r="A37" s="284" t="s">
        <v>268</v>
      </c>
      <c r="B37" s="284"/>
      <c r="C37" s="284"/>
      <c r="D37" s="284"/>
      <c r="E37" s="284"/>
      <c r="F37" s="284"/>
      <c r="G37" s="284"/>
      <c r="H37" s="284"/>
      <c r="I37" s="284"/>
      <c r="J37" s="284"/>
      <c r="K37" s="284"/>
      <c r="L37" s="284"/>
      <c r="M37" s="284"/>
      <c r="N37" s="284"/>
      <c r="O37" s="284"/>
      <c r="P37" s="284"/>
      <c r="Q37" s="284"/>
      <c r="R37" s="284"/>
      <c r="S37" s="284"/>
      <c r="T37" s="284"/>
      <c r="U37" s="284"/>
      <c r="V37" s="284"/>
      <c r="W37" s="284"/>
      <c r="X37" s="284"/>
      <c r="Y37" s="284"/>
      <c r="Z37" s="284"/>
    </row>
  </sheetData>
  <sheetProtection password="E2BC" sheet="1" objects="1" scenarios="1" selectLockedCells="1"/>
  <mergeCells count="11">
    <mergeCell ref="Q18:Q19"/>
    <mergeCell ref="R18:Y18"/>
    <mergeCell ref="Z18:Z19"/>
    <mergeCell ref="A37:Z37"/>
    <mergeCell ref="A14:Z14"/>
    <mergeCell ref="A15:Z15"/>
    <mergeCell ref="A16:Z16"/>
    <mergeCell ref="A17:A19"/>
    <mergeCell ref="O17:O19"/>
    <mergeCell ref="P17:P19"/>
    <mergeCell ref="Q17:Z17"/>
  </mergeCells>
  <phoneticPr fontId="1" type="noConversion"/>
  <printOptions horizontalCentered="1"/>
  <pageMargins left="0.39370078740157483" right="0.39370078740157483" top="0.78740157480314965" bottom="0.39370078740157483" header="0.51181102362204722" footer="0"/>
  <pageSetup paperSize="9" scale="77" orientation="landscape" blackAndWhite="1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26">
    <pageSetUpPr fitToPage="1"/>
  </sheetPr>
  <dimension ref="A1:W35"/>
  <sheetViews>
    <sheetView showGridLines="0" topLeftCell="O17" workbookViewId="0">
      <selection activeCell="S34" sqref="S34:U34"/>
    </sheetView>
  </sheetViews>
  <sheetFormatPr defaultRowHeight="12.75" x14ac:dyDescent="0.2"/>
  <cols>
    <col min="1" max="1" width="68" style="7" customWidth="1"/>
    <col min="2" max="13" width="2.28515625" style="7" hidden="1" customWidth="1"/>
    <col min="14" max="14" width="0.42578125" style="7" hidden="1" customWidth="1"/>
    <col min="15" max="15" width="6.42578125" style="7" bestFit="1" customWidth="1"/>
    <col min="16" max="18" width="15.7109375" style="7" customWidth="1"/>
    <col min="19" max="21" width="10.7109375" style="7" customWidth="1"/>
    <col min="22" max="22" width="5.7109375" style="7" customWidth="1"/>
    <col min="23" max="23" width="10.7109375" style="7" customWidth="1"/>
    <col min="24" max="16384" width="9.140625" style="7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23" s="1" customFormat="1" ht="50.1" customHeight="1" x14ac:dyDescent="0.2">
      <c r="A17" s="252" t="s">
        <v>1500</v>
      </c>
      <c r="B17" s="252"/>
      <c r="C17" s="252"/>
      <c r="D17" s="252"/>
      <c r="E17" s="252"/>
      <c r="F17" s="252"/>
      <c r="G17" s="252"/>
      <c r="H17" s="252"/>
      <c r="I17" s="252"/>
      <c r="J17" s="252"/>
      <c r="K17" s="252"/>
      <c r="L17" s="252"/>
      <c r="M17" s="252"/>
      <c r="N17" s="252"/>
      <c r="O17" s="252"/>
      <c r="P17" s="252"/>
      <c r="Q17" s="252"/>
      <c r="R17" s="252"/>
    </row>
    <row r="18" spans="1:23" x14ac:dyDescent="0.2">
      <c r="A18" s="247" t="s">
        <v>274</v>
      </c>
      <c r="B18" s="247"/>
      <c r="C18" s="247"/>
      <c r="D18" s="247"/>
      <c r="E18" s="247"/>
      <c r="F18" s="247"/>
      <c r="G18" s="247"/>
      <c r="H18" s="247"/>
      <c r="I18" s="247"/>
      <c r="J18" s="247"/>
      <c r="K18" s="247"/>
      <c r="L18" s="247"/>
      <c r="M18" s="247"/>
      <c r="N18" s="247"/>
      <c r="O18" s="247"/>
      <c r="P18" s="247"/>
      <c r="Q18" s="247"/>
      <c r="R18" s="247"/>
    </row>
    <row r="19" spans="1:23" ht="51" x14ac:dyDescent="0.2">
      <c r="A19" s="22" t="s">
        <v>287</v>
      </c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22" t="s">
        <v>1502</v>
      </c>
      <c r="P19" s="6" t="s">
        <v>275</v>
      </c>
      <c r="Q19" s="6" t="s">
        <v>872</v>
      </c>
      <c r="R19" s="6" t="s">
        <v>276</v>
      </c>
    </row>
    <row r="20" spans="1:23" x14ac:dyDescent="0.2">
      <c r="A20" s="138">
        <v>1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>
        <v>2</v>
      </c>
      <c r="P20" s="3">
        <v>3</v>
      </c>
      <c r="Q20" s="3">
        <v>4</v>
      </c>
      <c r="R20" s="3">
        <v>5</v>
      </c>
    </row>
    <row r="21" spans="1:23" ht="25.5" x14ac:dyDescent="0.25">
      <c r="A21" s="42" t="s">
        <v>270</v>
      </c>
      <c r="B21" s="98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22">
        <v>1</v>
      </c>
      <c r="P21" s="36"/>
      <c r="Q21" s="36"/>
      <c r="R21" s="36"/>
    </row>
    <row r="22" spans="1:23" ht="15.75" x14ac:dyDescent="0.25">
      <c r="A22" s="42" t="s">
        <v>271</v>
      </c>
      <c r="B22" s="98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22">
        <v>2</v>
      </c>
      <c r="P22" s="36"/>
      <c r="Q22" s="36"/>
      <c r="R22" s="36"/>
    </row>
    <row r="23" spans="1:23" ht="15.75" x14ac:dyDescent="0.25">
      <c r="A23" s="42" t="s">
        <v>599</v>
      </c>
      <c r="O23" s="122">
        <v>3</v>
      </c>
      <c r="P23" s="36"/>
      <c r="Q23" s="36"/>
      <c r="R23" s="36"/>
    </row>
    <row r="24" spans="1:23" ht="15.75" x14ac:dyDescent="0.25">
      <c r="A24" s="42" t="s">
        <v>272</v>
      </c>
      <c r="O24" s="122">
        <v>4</v>
      </c>
      <c r="P24" s="36"/>
      <c r="Q24" s="36"/>
      <c r="R24" s="36"/>
    </row>
    <row r="25" spans="1:23" ht="25.5" x14ac:dyDescent="0.25">
      <c r="A25" s="42" t="s">
        <v>879</v>
      </c>
      <c r="O25" s="122">
        <v>5</v>
      </c>
      <c r="P25" s="36"/>
      <c r="Q25" s="36"/>
      <c r="R25" s="36"/>
    </row>
    <row r="26" spans="1:23" ht="15.75" x14ac:dyDescent="0.25">
      <c r="A26" s="42" t="s">
        <v>273</v>
      </c>
      <c r="O26" s="122">
        <v>6</v>
      </c>
      <c r="P26" s="36"/>
      <c r="Q26" s="36"/>
      <c r="R26" s="36"/>
    </row>
    <row r="30" spans="1:23" ht="38.25" x14ac:dyDescent="0.2">
      <c r="A30" s="79" t="s">
        <v>1477</v>
      </c>
    </row>
    <row r="31" spans="1:23" ht="15.75" x14ac:dyDescent="0.2">
      <c r="A31" s="79" t="s">
        <v>1478</v>
      </c>
      <c r="O31" s="287" t="s">
        <v>13</v>
      </c>
      <c r="P31" s="287"/>
      <c r="Q31" s="287"/>
      <c r="S31" s="287" t="s">
        <v>15</v>
      </c>
      <c r="T31" s="287"/>
      <c r="U31" s="287"/>
      <c r="W31" s="80"/>
    </row>
    <row r="32" spans="1:23" x14ac:dyDescent="0.2">
      <c r="O32" s="212" t="s">
        <v>1451</v>
      </c>
      <c r="P32" s="212"/>
      <c r="Q32" s="212"/>
      <c r="S32" s="285" t="s">
        <v>1476</v>
      </c>
      <c r="T32" s="285"/>
      <c r="U32" s="285"/>
      <c r="W32" s="13" t="s">
        <v>1450</v>
      </c>
    </row>
    <row r="34" spans="15:21" ht="15.75" x14ac:dyDescent="0.2">
      <c r="O34" s="287" t="s">
        <v>14</v>
      </c>
      <c r="P34" s="287"/>
      <c r="Q34" s="287"/>
      <c r="S34" s="286">
        <v>41164</v>
      </c>
      <c r="T34" s="286"/>
      <c r="U34" s="286"/>
    </row>
    <row r="35" spans="15:21" x14ac:dyDescent="0.2">
      <c r="O35" s="212" t="s">
        <v>1452</v>
      </c>
      <c r="P35" s="212"/>
      <c r="Q35" s="212"/>
      <c r="S35" s="266" t="s">
        <v>1453</v>
      </c>
      <c r="T35" s="285"/>
      <c r="U35" s="285"/>
    </row>
  </sheetData>
  <sheetProtection password="E2BC" sheet="1" objects="1" scenarios="1" selectLockedCells="1"/>
  <mergeCells count="10">
    <mergeCell ref="A18:R18"/>
    <mergeCell ref="A17:R17"/>
    <mergeCell ref="S35:U35"/>
    <mergeCell ref="S32:U32"/>
    <mergeCell ref="S34:U34"/>
    <mergeCell ref="S31:U31"/>
    <mergeCell ref="O31:Q31"/>
    <mergeCell ref="O32:Q32"/>
    <mergeCell ref="O34:Q34"/>
    <mergeCell ref="O35:Q35"/>
  </mergeCells>
  <phoneticPr fontId="1" type="noConversion"/>
  <dataValidations count="1">
    <dataValidation type="date" allowBlank="1" showInputMessage="1" showErrorMessage="1" sqref="S34:U34">
      <formula1>40179</formula1>
      <formula2>44196</formula2>
    </dataValidation>
  </dataValidations>
  <printOptions horizontalCentered="1"/>
  <pageMargins left="0.39370078740157483" right="0.39370078740157483" top="0.78740157480314965" bottom="0.39370078740157483" header="0" footer="0"/>
  <pageSetup paperSize="9" scale="88" orientation="landscape" blackAndWhite="1" r:id="rId1"/>
  <headerFooter alignWithMargins="0"/>
  <legacy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0"/>
  <dimension ref="A1:P869"/>
  <sheetViews>
    <sheetView topLeftCell="A378" workbookViewId="0">
      <selection activeCell="H402" sqref="H402"/>
    </sheetView>
  </sheetViews>
  <sheetFormatPr defaultRowHeight="11.25" x14ac:dyDescent="0.2"/>
  <cols>
    <col min="1" max="1" width="7.5703125" style="106" bestFit="1" customWidth="1"/>
    <col min="2" max="2" width="9.140625" style="106" bestFit="1"/>
    <col min="3" max="3" width="7.140625" style="106" bestFit="1" customWidth="1"/>
    <col min="4" max="4" width="8.42578125" style="106" bestFit="1" customWidth="1"/>
    <col min="5" max="5" width="40.5703125" style="106" customWidth="1"/>
    <col min="6" max="6" width="9.140625" style="106"/>
    <col min="7" max="7" width="60.140625" style="106" customWidth="1"/>
    <col min="8" max="8" width="9.140625" style="106"/>
    <col min="9" max="9" width="5.140625" style="106" customWidth="1"/>
    <col min="10" max="10" width="17.5703125" style="106" customWidth="1"/>
    <col min="11" max="11" width="7" style="106" bestFit="1" customWidth="1"/>
    <col min="12" max="12" width="39.42578125" style="106" bestFit="1" customWidth="1"/>
    <col min="13" max="13" width="13.7109375" style="106" bestFit="1" customWidth="1"/>
    <col min="14" max="14" width="9.140625" style="106"/>
    <col min="15" max="15" width="11.140625" style="106" customWidth="1"/>
    <col min="16" max="16384" width="9.140625" style="106"/>
  </cols>
  <sheetData>
    <row r="1" spans="1:16" ht="12.75" x14ac:dyDescent="0.2">
      <c r="A1" s="104" t="s">
        <v>499</v>
      </c>
      <c r="B1" s="105"/>
      <c r="C1" s="105"/>
      <c r="D1" s="104"/>
      <c r="E1" s="105"/>
      <c r="F1" s="105"/>
      <c r="G1" s="105"/>
      <c r="H1" s="105"/>
      <c r="J1" s="112" t="s">
        <v>918</v>
      </c>
      <c r="K1" s="112"/>
      <c r="L1" s="113"/>
      <c r="M1" s="113"/>
      <c r="O1" s="112" t="s">
        <v>935</v>
      </c>
      <c r="P1" s="113"/>
    </row>
    <row r="2" spans="1:16" ht="12.75" x14ac:dyDescent="0.2">
      <c r="A2" s="107" t="s">
        <v>500</v>
      </c>
      <c r="B2" s="107" t="s">
        <v>501</v>
      </c>
      <c r="C2" s="107" t="s">
        <v>502</v>
      </c>
      <c r="D2" s="107" t="s">
        <v>503</v>
      </c>
      <c r="E2" s="107" t="s">
        <v>504</v>
      </c>
      <c r="F2" s="107" t="s">
        <v>505</v>
      </c>
      <c r="G2" s="107" t="s">
        <v>506</v>
      </c>
      <c r="H2" s="107" t="s">
        <v>507</v>
      </c>
      <c r="J2" s="114" t="s">
        <v>919</v>
      </c>
      <c r="K2" s="114" t="s">
        <v>920</v>
      </c>
      <c r="L2" s="114" t="s">
        <v>504</v>
      </c>
      <c r="M2" s="114" t="s">
        <v>921</v>
      </c>
      <c r="O2" s="116" t="s">
        <v>936</v>
      </c>
      <c r="P2" s="116" t="s">
        <v>937</v>
      </c>
    </row>
    <row r="3" spans="1:16" ht="12.75" x14ac:dyDescent="0.2">
      <c r="A3" s="108">
        <f t="shared" ref="A3:A76" si="0">P_3</f>
        <v>609535</v>
      </c>
      <c r="B3" s="108">
        <v>0</v>
      </c>
      <c r="C3" s="108">
        <v>0</v>
      </c>
      <c r="D3" s="108">
        <v>0</v>
      </c>
      <c r="E3" s="108" t="str">
        <f>CONCATENATE("Количество ошибок в документе: ",H3)</f>
        <v>Количество ошибок в документе: 3</v>
      </c>
      <c r="F3" s="108"/>
      <c r="G3" s="108"/>
      <c r="H3" s="110">
        <f>SUM(H4:H8,H9,H18,H26,H30,H246,H374,H376,H380,H383,H385,H387,H409,H445,H452,H525,H594,H616,H621,H678,H735,H757)</f>
        <v>3</v>
      </c>
      <c r="J3" s="7" t="s">
        <v>922</v>
      </c>
      <c r="K3" s="7">
        <v>1</v>
      </c>
      <c r="L3" s="7" t="s">
        <v>923</v>
      </c>
      <c r="M3" s="7" t="s">
        <v>1458</v>
      </c>
      <c r="O3"/>
      <c r="P3"/>
    </row>
    <row r="4" spans="1:16" ht="12.75" x14ac:dyDescent="0.2">
      <c r="A4" s="106">
        <f t="shared" si="0"/>
        <v>609535</v>
      </c>
      <c r="B4" s="7">
        <v>0</v>
      </c>
      <c r="C4" s="7">
        <v>1</v>
      </c>
      <c r="D4" s="7">
        <v>1</v>
      </c>
      <c r="E4" s="7" t="s">
        <v>508</v>
      </c>
      <c r="H4" s="7">
        <f>IF(LEN(P_1)&lt;&gt;0,0,1)</f>
        <v>0</v>
      </c>
      <c r="J4" s="7" t="s">
        <v>924</v>
      </c>
      <c r="K4" s="7">
        <v>2</v>
      </c>
      <c r="L4" s="7" t="s">
        <v>925</v>
      </c>
      <c r="M4" s="7" t="str">
        <f>IF(P_1=0,"Нет данных",P_1)</f>
        <v xml:space="preserve">Муниципальное  бюджетное общеобразовательное  учреждение Средняя общеобразовательная школа №125 Орджоникидзевского района городского округа город Уфа Республики Башкортостан </v>
      </c>
      <c r="O4" s="117">
        <f ca="1">TODAY()</f>
        <v>41344</v>
      </c>
      <c r="P4">
        <v>0</v>
      </c>
    </row>
    <row r="5" spans="1:16" ht="12.75" x14ac:dyDescent="0.2">
      <c r="A5" s="106">
        <f t="shared" si="0"/>
        <v>609535</v>
      </c>
      <c r="B5" s="7">
        <v>0</v>
      </c>
      <c r="C5" s="7">
        <v>2</v>
      </c>
      <c r="D5" s="7">
        <v>2</v>
      </c>
      <c r="E5" s="7" t="s">
        <v>509</v>
      </c>
      <c r="H5" s="7">
        <f>IF(LEN(P_2)&lt;&gt;0,0,1)</f>
        <v>0</v>
      </c>
      <c r="J5" s="7" t="s">
        <v>926</v>
      </c>
      <c r="K5" s="7">
        <v>3</v>
      </c>
      <c r="L5" s="7" t="s">
        <v>927</v>
      </c>
      <c r="M5" s="7" t="str">
        <f>IF(P_2=0,"Нет данных",P_2)</f>
        <v>450901,Республика Башкортостан, г.Уфа, Орджоникидзевский район п.Новые Черкассы , ул.Рионерская,18</v>
      </c>
    </row>
    <row r="6" spans="1:16" ht="12.75" x14ac:dyDescent="0.2">
      <c r="A6" s="106">
        <f t="shared" si="0"/>
        <v>609535</v>
      </c>
      <c r="B6" s="7">
        <v>0</v>
      </c>
      <c r="C6" s="7">
        <v>3</v>
      </c>
      <c r="D6" s="7">
        <v>3</v>
      </c>
      <c r="E6" s="7" t="s">
        <v>510</v>
      </c>
      <c r="H6" s="7">
        <f>IF(LEN(P_3)&lt;&gt;0,0,1)</f>
        <v>0</v>
      </c>
      <c r="J6" s="7" t="s">
        <v>928</v>
      </c>
      <c r="K6" s="7">
        <v>4</v>
      </c>
      <c r="L6" s="7" t="s">
        <v>929</v>
      </c>
      <c r="M6" s="7" t="str">
        <f>TEXT(P_3,"0000000")</f>
        <v>0609535</v>
      </c>
    </row>
    <row r="7" spans="1:16" ht="12.75" x14ac:dyDescent="0.2">
      <c r="A7" s="106">
        <f t="shared" si="0"/>
        <v>609535</v>
      </c>
      <c r="B7" s="7">
        <v>0</v>
      </c>
      <c r="C7" s="7">
        <v>4</v>
      </c>
      <c r="D7" s="7">
        <v>4</v>
      </c>
      <c r="E7" s="7" t="s">
        <v>511</v>
      </c>
      <c r="H7" s="7">
        <f>IF(LEN(P_4)&lt;&gt;0,0,1)</f>
        <v>0</v>
      </c>
      <c r="J7" s="7" t="s">
        <v>930</v>
      </c>
      <c r="K7" s="7">
        <v>5</v>
      </c>
      <c r="L7" s="7" t="s">
        <v>931</v>
      </c>
      <c r="M7" s="7" t="str">
        <f>IF(P_4=0,"Нет данных",P_4)</f>
        <v>48898826</v>
      </c>
    </row>
    <row r="8" spans="1:16" ht="12.75" x14ac:dyDescent="0.2">
      <c r="A8" s="106">
        <f t="shared" si="0"/>
        <v>609535</v>
      </c>
      <c r="B8" s="7">
        <v>0</v>
      </c>
      <c r="C8" s="7">
        <v>5</v>
      </c>
      <c r="D8" s="7">
        <v>5</v>
      </c>
      <c r="E8" s="7" t="s">
        <v>512</v>
      </c>
      <c r="H8" s="7">
        <f>IF(LEN(P_5)&lt;&gt;0,0,1)</f>
        <v>1</v>
      </c>
      <c r="J8" s="7" t="s">
        <v>933</v>
      </c>
      <c r="K8" s="7">
        <v>6</v>
      </c>
      <c r="L8" s="7" t="s">
        <v>934</v>
      </c>
      <c r="M8" s="7" t="str">
        <f>IF(P_5=0,"Нет данных",P_5)</f>
        <v>Нет данных</v>
      </c>
    </row>
    <row r="9" spans="1:16" ht="12.75" x14ac:dyDescent="0.2">
      <c r="A9" s="108">
        <f t="shared" si="0"/>
        <v>609535</v>
      </c>
      <c r="B9" s="108">
        <v>1</v>
      </c>
      <c r="C9" s="108">
        <v>0</v>
      </c>
      <c r="D9" s="108">
        <v>0</v>
      </c>
      <c r="E9" s="108" t="str">
        <f>CONCATENATE("Количество ошибок в разделе 1: ",H9)</f>
        <v>Количество ошибок в разделе 1: 1</v>
      </c>
      <c r="F9" s="108"/>
      <c r="G9" s="108"/>
      <c r="H9" s="108">
        <f>SUM(H10:H17)</f>
        <v>1</v>
      </c>
      <c r="J9" s="115" t="s">
        <v>932</v>
      </c>
    </row>
    <row r="10" spans="1:16" ht="12.75" x14ac:dyDescent="0.2">
      <c r="A10" s="106">
        <f t="shared" si="0"/>
        <v>609535</v>
      </c>
      <c r="B10" s="106">
        <v>1</v>
      </c>
      <c r="C10" s="106">
        <v>1</v>
      </c>
      <c r="D10" s="106">
        <v>1</v>
      </c>
      <c r="E10" s="7" t="s">
        <v>1543</v>
      </c>
      <c r="H10" s="7">
        <f>IF('Раздел 1'!W21=SUM('Раздел 1'!P21,'Раздел 1'!Q22:S22,'Раздел 1'!T21:V21),0,1)</f>
        <v>0</v>
      </c>
    </row>
    <row r="11" spans="1:16" ht="12.75" x14ac:dyDescent="0.2">
      <c r="A11" s="106">
        <f t="shared" si="0"/>
        <v>609535</v>
      </c>
      <c r="B11" s="106">
        <v>1</v>
      </c>
      <c r="C11" s="106">
        <v>1</v>
      </c>
      <c r="D11" s="106">
        <v>2</v>
      </c>
      <c r="E11" s="7" t="s">
        <v>1544</v>
      </c>
      <c r="H11" s="7">
        <f>IF('Раздел 1'!W23=SUM('Раздел 1'!P23,'Раздел 1'!Q24:S24,'Раздел 1'!T23:V23),0,1)</f>
        <v>0</v>
      </c>
    </row>
    <row r="12" spans="1:16" ht="12.75" x14ac:dyDescent="0.2">
      <c r="A12" s="106">
        <f t="shared" si="0"/>
        <v>609535</v>
      </c>
      <c r="B12" s="106">
        <v>1</v>
      </c>
      <c r="C12" s="106">
        <v>1</v>
      </c>
      <c r="D12" s="106">
        <v>3</v>
      </c>
      <c r="E12" s="7" t="s">
        <v>1562</v>
      </c>
      <c r="H12" s="7">
        <f>IF('Раздел 1'!W25=SUM('Раздел 1'!P25,'Раздел 1'!Q26:S26,'Раздел 1'!T25:V25),0,1)</f>
        <v>0</v>
      </c>
    </row>
    <row r="13" spans="1:16" ht="12.75" x14ac:dyDescent="0.2">
      <c r="A13" s="106">
        <f t="shared" si="0"/>
        <v>609535</v>
      </c>
      <c r="B13" s="106">
        <v>1</v>
      </c>
      <c r="C13" s="106">
        <v>1</v>
      </c>
      <c r="D13" s="106">
        <v>4</v>
      </c>
      <c r="E13" s="7" t="s">
        <v>712</v>
      </c>
      <c r="H13" s="7">
        <f>IF('Раздел 1'!W27=SUM('Раздел 1'!P27:V27),0,1)</f>
        <v>1</v>
      </c>
    </row>
    <row r="14" spans="1:16" ht="12.75" x14ac:dyDescent="0.2">
      <c r="A14" s="106">
        <f t="shared" si="0"/>
        <v>609535</v>
      </c>
      <c r="B14" s="106">
        <v>1</v>
      </c>
      <c r="C14" s="106">
        <v>1</v>
      </c>
      <c r="D14" s="106">
        <v>5</v>
      </c>
      <c r="E14" s="7" t="s">
        <v>713</v>
      </c>
      <c r="H14" s="7">
        <f>IF('Раздел 1'!W28=SUM('Раздел 1'!P28:V28),0,1)</f>
        <v>0</v>
      </c>
    </row>
    <row r="15" spans="1:16" ht="12.75" x14ac:dyDescent="0.2">
      <c r="A15" s="106">
        <f t="shared" si="0"/>
        <v>609535</v>
      </c>
      <c r="B15" s="106">
        <v>1</v>
      </c>
      <c r="C15" s="106">
        <v>1</v>
      </c>
      <c r="D15" s="106">
        <v>6</v>
      </c>
      <c r="E15" s="7" t="s">
        <v>714</v>
      </c>
      <c r="H15" s="7">
        <f>IF('Раздел 1'!W29=SUM('Раздел 1'!P29:V29),0,1)</f>
        <v>0</v>
      </c>
    </row>
    <row r="16" spans="1:16" ht="12.75" x14ac:dyDescent="0.2">
      <c r="A16" s="106">
        <f t="shared" si="0"/>
        <v>609535</v>
      </c>
      <c r="B16" s="106">
        <v>1</v>
      </c>
      <c r="C16" s="106">
        <v>1</v>
      </c>
      <c r="D16" s="106">
        <v>7</v>
      </c>
      <c r="E16" s="7" t="s">
        <v>715</v>
      </c>
      <c r="H16" s="7">
        <f>IF('Раздел 1'!W30=SUM('Раздел 1'!P30:V30),0,1)</f>
        <v>0</v>
      </c>
    </row>
    <row r="17" spans="1:8" ht="12.75" x14ac:dyDescent="0.2">
      <c r="A17" s="106">
        <f t="shared" si="0"/>
        <v>609535</v>
      </c>
      <c r="B17" s="106">
        <v>1</v>
      </c>
      <c r="C17" s="106">
        <v>1</v>
      </c>
      <c r="D17" s="106">
        <v>8</v>
      </c>
      <c r="E17" s="7" t="s">
        <v>716</v>
      </c>
      <c r="H17" s="7">
        <f>IF('Раздел 1'!W31=SUM('Раздел 1'!P31:V31),0,1)</f>
        <v>0</v>
      </c>
    </row>
    <row r="18" spans="1:8" ht="12.75" x14ac:dyDescent="0.2">
      <c r="A18" s="108">
        <f t="shared" si="0"/>
        <v>609535</v>
      </c>
      <c r="B18" s="108">
        <v>2</v>
      </c>
      <c r="C18" s="108">
        <v>0</v>
      </c>
      <c r="D18" s="108">
        <v>0</v>
      </c>
      <c r="E18" s="108" t="str">
        <f>CONCATENATE("Количество ошибок в разделе 2: ",H18)</f>
        <v>Количество ошибок в разделе 2: 0</v>
      </c>
      <c r="F18" s="108"/>
      <c r="G18" s="108"/>
      <c r="H18" s="110">
        <f>SUM(H19:H25)</f>
        <v>0</v>
      </c>
    </row>
    <row r="19" spans="1:8" ht="12.75" x14ac:dyDescent="0.2">
      <c r="A19" s="106">
        <f t="shared" si="0"/>
        <v>609535</v>
      </c>
      <c r="B19" s="106">
        <v>2</v>
      </c>
      <c r="C19" s="106">
        <v>1</v>
      </c>
      <c r="D19" s="106">
        <v>1</v>
      </c>
      <c r="E19" s="7" t="s">
        <v>1563</v>
      </c>
      <c r="H19" s="109">
        <f>IF('Раздел 2'!P40&gt;='Раздел 2'!P41,0,1)</f>
        <v>0</v>
      </c>
    </row>
    <row r="20" spans="1:8" ht="12.75" x14ac:dyDescent="0.2">
      <c r="A20" s="106">
        <f t="shared" si="0"/>
        <v>609535</v>
      </c>
      <c r="B20" s="106">
        <v>2</v>
      </c>
      <c r="C20" s="106">
        <v>2</v>
      </c>
      <c r="D20" s="106">
        <v>2</v>
      </c>
      <c r="E20" s="7" t="s">
        <v>1564</v>
      </c>
      <c r="H20" s="109">
        <f>IF('Раздел 2'!P41&gt;='Раздел 2'!P42,0,1)</f>
        <v>0</v>
      </c>
    </row>
    <row r="21" spans="1:8" ht="12.75" x14ac:dyDescent="0.2">
      <c r="A21" s="106">
        <f t="shared" si="0"/>
        <v>609535</v>
      </c>
      <c r="B21" s="106">
        <v>2</v>
      </c>
      <c r="C21" s="106">
        <v>3</v>
      </c>
      <c r="D21" s="106">
        <v>3</v>
      </c>
      <c r="E21" s="7" t="s">
        <v>1565</v>
      </c>
      <c r="H21" s="109">
        <f>IF('Раздел 2'!P41&gt;='Раздел 2'!P44,0,1)</f>
        <v>0</v>
      </c>
    </row>
    <row r="22" spans="1:8" ht="12.75" x14ac:dyDescent="0.2">
      <c r="A22" s="106">
        <f t="shared" si="0"/>
        <v>609535</v>
      </c>
      <c r="B22" s="106">
        <v>2</v>
      </c>
      <c r="C22" s="106">
        <v>4</v>
      </c>
      <c r="D22" s="106">
        <v>4</v>
      </c>
      <c r="E22" s="7" t="s">
        <v>1566</v>
      </c>
      <c r="H22" s="109">
        <f>IF('Раздел 2'!P42&gt;='Раздел 2'!P43,0,1)</f>
        <v>0</v>
      </c>
    </row>
    <row r="23" spans="1:8" ht="12.75" x14ac:dyDescent="0.2">
      <c r="A23" s="106">
        <f t="shared" si="0"/>
        <v>609535</v>
      </c>
      <c r="B23" s="106">
        <v>2</v>
      </c>
      <c r="C23" s="106">
        <v>5</v>
      </c>
      <c r="D23" s="106">
        <v>5</v>
      </c>
      <c r="E23" s="7" t="s">
        <v>1567</v>
      </c>
      <c r="H23" s="109">
        <f>IF('Раздел 2'!P44&gt;='Раздел 2'!P45,0,1)</f>
        <v>0</v>
      </c>
    </row>
    <row r="24" spans="1:8" ht="12.75" x14ac:dyDescent="0.2">
      <c r="A24" s="106">
        <f t="shared" si="0"/>
        <v>609535</v>
      </c>
      <c r="B24" s="106">
        <v>2</v>
      </c>
      <c r="C24" s="106">
        <v>6</v>
      </c>
      <c r="D24" s="106">
        <v>6</v>
      </c>
      <c r="E24" s="7" t="s">
        <v>1568</v>
      </c>
      <c r="H24" s="109">
        <f>IF('Раздел 2'!P48&gt;='Раздел 2'!P49,0,1)</f>
        <v>0</v>
      </c>
    </row>
    <row r="25" spans="1:8" ht="12.75" x14ac:dyDescent="0.2">
      <c r="A25" s="106">
        <f t="shared" si="0"/>
        <v>609535</v>
      </c>
      <c r="B25" s="106">
        <v>2</v>
      </c>
      <c r="C25" s="106">
        <v>7</v>
      </c>
      <c r="D25" s="106">
        <v>7</v>
      </c>
      <c r="E25" s="7" t="s">
        <v>1569</v>
      </c>
      <c r="H25" s="109">
        <f>IF('Раздел 2'!P50&gt;='Раздел 2'!P51,0,1)</f>
        <v>0</v>
      </c>
    </row>
    <row r="26" spans="1:8" ht="12.75" x14ac:dyDescent="0.2">
      <c r="A26" s="108">
        <f t="shared" si="0"/>
        <v>609535</v>
      </c>
      <c r="B26" s="108">
        <v>3</v>
      </c>
      <c r="C26" s="108">
        <v>0</v>
      </c>
      <c r="D26" s="108">
        <v>0</v>
      </c>
      <c r="E26" s="108" t="str">
        <f>CONCATENATE("Количество ошибок в разделе 3: ",H26)</f>
        <v>Количество ошибок в разделе 3: 0</v>
      </c>
      <c r="F26" s="108"/>
      <c r="G26" s="108"/>
      <c r="H26" s="110">
        <f>SUM(H27:H29)</f>
        <v>0</v>
      </c>
    </row>
    <row r="27" spans="1:8" ht="12.75" x14ac:dyDescent="0.2">
      <c r="A27" s="106">
        <f t="shared" si="0"/>
        <v>609535</v>
      </c>
      <c r="B27" s="106">
        <v>3</v>
      </c>
      <c r="C27" s="106">
        <v>1</v>
      </c>
      <c r="D27" s="106">
        <v>1</v>
      </c>
      <c r="E27" s="7" t="s">
        <v>717</v>
      </c>
      <c r="H27" s="109">
        <f>IF('Раздел 3'!P24=SUM('Раздел 3'!P21:P23),0,1)</f>
        <v>0</v>
      </c>
    </row>
    <row r="28" spans="1:8" ht="12.75" x14ac:dyDescent="0.2">
      <c r="A28" s="106">
        <f t="shared" si="0"/>
        <v>609535</v>
      </c>
      <c r="B28" s="106">
        <v>3</v>
      </c>
      <c r="C28" s="106">
        <v>1</v>
      </c>
      <c r="D28" s="106">
        <v>2</v>
      </c>
      <c r="E28" s="7" t="s">
        <v>1570</v>
      </c>
      <c r="H28" s="109">
        <f>IF('Раздел 3'!Q24=SUM('Раздел 3'!Q21:Q23),0,1)</f>
        <v>0</v>
      </c>
    </row>
    <row r="29" spans="1:8" ht="12.75" x14ac:dyDescent="0.2">
      <c r="A29" s="106">
        <f t="shared" si="0"/>
        <v>609535</v>
      </c>
      <c r="B29" s="106">
        <v>3</v>
      </c>
      <c r="C29" s="106">
        <v>2</v>
      </c>
      <c r="D29" s="106">
        <v>3</v>
      </c>
      <c r="E29" s="7" t="s">
        <v>753</v>
      </c>
      <c r="H29" s="109">
        <f>IF('Раздел 3'!P24&gt;='Раздел 3'!P25,0,1)</f>
        <v>0</v>
      </c>
    </row>
    <row r="30" spans="1:8" ht="12.75" x14ac:dyDescent="0.2">
      <c r="A30" s="108">
        <f t="shared" si="0"/>
        <v>609535</v>
      </c>
      <c r="B30" s="108">
        <v>4</v>
      </c>
      <c r="C30" s="108">
        <v>0</v>
      </c>
      <c r="D30" s="108">
        <v>0</v>
      </c>
      <c r="E30" s="108" t="str">
        <f>CONCATENATE("Количество ошибок в разделе 4: ",H30)</f>
        <v>Количество ошибок в разделе 4: 1</v>
      </c>
      <c r="F30" s="108"/>
      <c r="G30" s="108"/>
      <c r="H30" s="110">
        <f>SUM(H31:H245)</f>
        <v>1</v>
      </c>
    </row>
    <row r="31" spans="1:8" ht="12.75" x14ac:dyDescent="0.2">
      <c r="A31" s="106">
        <f t="shared" si="0"/>
        <v>609535</v>
      </c>
      <c r="B31" s="106">
        <v>4</v>
      </c>
      <c r="C31" s="106">
        <v>1</v>
      </c>
      <c r="D31" s="106">
        <v>1</v>
      </c>
      <c r="E31" s="7" t="s">
        <v>406</v>
      </c>
      <c r="H31" s="109">
        <f>IF('Раздел 4'!P35=SUM('Раздел 4'!P21:P34),0,1)</f>
        <v>0</v>
      </c>
    </row>
    <row r="32" spans="1:8" ht="12.75" x14ac:dyDescent="0.2">
      <c r="A32" s="106">
        <f t="shared" si="0"/>
        <v>609535</v>
      </c>
      <c r="B32" s="106">
        <v>4</v>
      </c>
      <c r="C32" s="106">
        <v>1</v>
      </c>
      <c r="D32" s="106">
        <v>2</v>
      </c>
      <c r="E32" s="7" t="s">
        <v>407</v>
      </c>
      <c r="H32" s="109">
        <f>IF('Раздел 4'!Q35=SUM('Раздел 4'!Q21:Q34),0,1)</f>
        <v>0</v>
      </c>
    </row>
    <row r="33" spans="1:8" ht="12.75" x14ac:dyDescent="0.2">
      <c r="A33" s="106">
        <f t="shared" si="0"/>
        <v>609535</v>
      </c>
      <c r="B33" s="106">
        <v>4</v>
      </c>
      <c r="C33" s="106">
        <v>1</v>
      </c>
      <c r="D33" s="106">
        <v>3</v>
      </c>
      <c r="E33" s="7" t="s">
        <v>408</v>
      </c>
      <c r="H33" s="109">
        <f>IF('Раздел 4'!R35=SUM('Раздел 4'!R21:R34),0,1)</f>
        <v>0</v>
      </c>
    </row>
    <row r="34" spans="1:8" ht="12.75" x14ac:dyDescent="0.2">
      <c r="A34" s="106">
        <f t="shared" si="0"/>
        <v>609535</v>
      </c>
      <c r="B34" s="106">
        <v>4</v>
      </c>
      <c r="C34" s="106">
        <v>1</v>
      </c>
      <c r="D34" s="106">
        <v>4</v>
      </c>
      <c r="E34" s="7" t="s">
        <v>865</v>
      </c>
      <c r="H34" s="109">
        <f>IF('Раздел 4'!S35=SUM('Раздел 4'!S21:S34),0,1)</f>
        <v>1</v>
      </c>
    </row>
    <row r="35" spans="1:8" ht="12.75" x14ac:dyDescent="0.2">
      <c r="A35" s="106">
        <f t="shared" si="0"/>
        <v>609535</v>
      </c>
      <c r="B35" s="106">
        <v>4</v>
      </c>
      <c r="C35" s="106">
        <v>1</v>
      </c>
      <c r="D35" s="106">
        <v>5</v>
      </c>
      <c r="E35" s="7" t="s">
        <v>866</v>
      </c>
      <c r="H35" s="109">
        <f>IF('Раздел 4'!T35=SUM('Раздел 4'!T21:T34),0,1)</f>
        <v>0</v>
      </c>
    </row>
    <row r="36" spans="1:8" ht="12.75" x14ac:dyDescent="0.2">
      <c r="A36" s="106">
        <f t="shared" si="0"/>
        <v>609535</v>
      </c>
      <c r="B36" s="106">
        <v>4</v>
      </c>
      <c r="C36" s="106">
        <v>1</v>
      </c>
      <c r="D36" s="106">
        <v>6</v>
      </c>
      <c r="E36" s="7" t="s">
        <v>412</v>
      </c>
      <c r="H36" s="109">
        <f>IF('Раздел 4'!U35=SUM('Раздел 4'!U21:U34),0,1)</f>
        <v>0</v>
      </c>
    </row>
    <row r="37" spans="1:8" ht="12.75" x14ac:dyDescent="0.2">
      <c r="A37" s="106">
        <f t="shared" si="0"/>
        <v>609535</v>
      </c>
      <c r="B37" s="106">
        <v>4</v>
      </c>
      <c r="C37" s="106">
        <v>1</v>
      </c>
      <c r="D37" s="106">
        <v>7</v>
      </c>
      <c r="E37" s="7" t="s">
        <v>421</v>
      </c>
      <c r="H37" s="109">
        <f>IF('Раздел 4'!V35=SUM('Раздел 4'!V21:V34),0,1)</f>
        <v>0</v>
      </c>
    </row>
    <row r="38" spans="1:8" ht="12.75" x14ac:dyDescent="0.2">
      <c r="A38" s="106">
        <f t="shared" si="0"/>
        <v>609535</v>
      </c>
      <c r="B38" s="106">
        <v>4</v>
      </c>
      <c r="C38" s="106">
        <v>1</v>
      </c>
      <c r="D38" s="106">
        <v>8</v>
      </c>
      <c r="E38" s="7" t="s">
        <v>419</v>
      </c>
      <c r="H38" s="109">
        <f>IF('Раздел 4'!W35=SUM('Раздел 4'!W21:W34),0,1)</f>
        <v>0</v>
      </c>
    </row>
    <row r="39" spans="1:8" ht="12.75" x14ac:dyDescent="0.2">
      <c r="A39" s="106">
        <f t="shared" si="0"/>
        <v>609535</v>
      </c>
      <c r="B39" s="106">
        <v>4</v>
      </c>
      <c r="C39" s="106">
        <v>1</v>
      </c>
      <c r="D39" s="106">
        <v>9</v>
      </c>
      <c r="E39" s="7" t="s">
        <v>17</v>
      </c>
      <c r="H39" s="109">
        <f>IF('Раздел 4'!X35=SUM('Раздел 4'!X21:X34),0,1)</f>
        <v>0</v>
      </c>
    </row>
    <row r="40" spans="1:8" ht="12.75" x14ac:dyDescent="0.2">
      <c r="A40" s="106">
        <f t="shared" si="0"/>
        <v>609535</v>
      </c>
      <c r="B40" s="106">
        <v>4</v>
      </c>
      <c r="C40" s="106">
        <v>1</v>
      </c>
      <c r="D40" s="106">
        <v>10</v>
      </c>
      <c r="E40" s="7" t="s">
        <v>18</v>
      </c>
      <c r="H40" s="109">
        <f>IF('Раздел 4'!Y35=SUM('Раздел 4'!Y21:Y34),0,1)</f>
        <v>0</v>
      </c>
    </row>
    <row r="41" spans="1:8" ht="12.75" x14ac:dyDescent="0.2">
      <c r="A41" s="106">
        <f t="shared" si="0"/>
        <v>609535</v>
      </c>
      <c r="B41" s="106">
        <v>4</v>
      </c>
      <c r="C41" s="106">
        <v>1</v>
      </c>
      <c r="D41" s="106">
        <v>11</v>
      </c>
      <c r="E41" s="7" t="s">
        <v>19</v>
      </c>
      <c r="H41" s="109">
        <f>IF('Раздел 4'!Z35=SUM('Раздел 4'!Z21:Z34),0,1)</f>
        <v>0</v>
      </c>
    </row>
    <row r="42" spans="1:8" ht="12.75" x14ac:dyDescent="0.2">
      <c r="A42" s="106">
        <f t="shared" si="0"/>
        <v>609535</v>
      </c>
      <c r="B42" s="106">
        <v>4</v>
      </c>
      <c r="C42" s="106">
        <v>1</v>
      </c>
      <c r="D42" s="106">
        <v>12</v>
      </c>
      <c r="E42" s="7" t="s">
        <v>20</v>
      </c>
      <c r="H42" s="109">
        <f>IF('Раздел 4'!AA35=SUM('Раздел 4'!AA21:AA34),0,1)</f>
        <v>0</v>
      </c>
    </row>
    <row r="43" spans="1:8" ht="12.75" x14ac:dyDescent="0.2">
      <c r="A43" s="106">
        <f t="shared" si="0"/>
        <v>609535</v>
      </c>
      <c r="B43" s="106">
        <v>4</v>
      </c>
      <c r="C43" s="106">
        <v>1</v>
      </c>
      <c r="D43" s="106">
        <v>13</v>
      </c>
      <c r="E43" s="7" t="s">
        <v>21</v>
      </c>
      <c r="H43" s="109">
        <f>IF('Раздел 4'!AB35=SUM('Раздел 4'!AB21:AB34),0,1)</f>
        <v>0</v>
      </c>
    </row>
    <row r="44" spans="1:8" ht="12.75" x14ac:dyDescent="0.2">
      <c r="A44" s="106">
        <f t="shared" si="0"/>
        <v>609535</v>
      </c>
      <c r="B44" s="106">
        <v>4</v>
      </c>
      <c r="C44" s="106">
        <v>1</v>
      </c>
      <c r="D44" s="106">
        <v>14</v>
      </c>
      <c r="E44" s="7" t="s">
        <v>425</v>
      </c>
      <c r="H44" s="109">
        <f>IF('Раздел 4'!AC35=SUM('Раздел 4'!AC21:AC34),0,1)</f>
        <v>0</v>
      </c>
    </row>
    <row r="45" spans="1:8" ht="12.75" x14ac:dyDescent="0.2">
      <c r="A45" s="106">
        <f t="shared" si="0"/>
        <v>609535</v>
      </c>
      <c r="B45" s="106">
        <v>4</v>
      </c>
      <c r="C45" s="106">
        <v>1</v>
      </c>
      <c r="D45" s="106">
        <v>15</v>
      </c>
      <c r="E45" s="7" t="s">
        <v>426</v>
      </c>
      <c r="H45" s="109">
        <f>IF('Раздел 4'!AD35=SUM('Раздел 4'!AD21:AD34),0,1)</f>
        <v>0</v>
      </c>
    </row>
    <row r="46" spans="1:8" ht="12.75" x14ac:dyDescent="0.2">
      <c r="A46" s="106">
        <f t="shared" si="0"/>
        <v>609535</v>
      </c>
      <c r="B46" s="106">
        <v>4</v>
      </c>
      <c r="C46" s="106">
        <v>1</v>
      </c>
      <c r="D46" s="106">
        <v>16</v>
      </c>
      <c r="E46" s="7" t="s">
        <v>433</v>
      </c>
      <c r="H46" s="109">
        <f>IF('Раздел 4'!AE35=SUM('Раздел 4'!AE21:AE34),0,1)</f>
        <v>0</v>
      </c>
    </row>
    <row r="47" spans="1:8" ht="12.75" x14ac:dyDescent="0.2">
      <c r="A47" s="106">
        <f t="shared" si="0"/>
        <v>609535</v>
      </c>
      <c r="B47" s="106">
        <v>4</v>
      </c>
      <c r="C47" s="106">
        <v>1</v>
      </c>
      <c r="D47" s="106">
        <v>17</v>
      </c>
      <c r="E47" s="7" t="s">
        <v>434</v>
      </c>
      <c r="H47" s="109">
        <f>IF('Раздел 4'!AF35=SUM('Раздел 4'!AF21:AF34),0,1)</f>
        <v>0</v>
      </c>
    </row>
    <row r="48" spans="1:8" ht="12.75" x14ac:dyDescent="0.2">
      <c r="A48" s="106">
        <f t="shared" si="0"/>
        <v>609535</v>
      </c>
      <c r="B48" s="106">
        <v>4</v>
      </c>
      <c r="C48" s="106">
        <v>1</v>
      </c>
      <c r="D48" s="106">
        <v>18</v>
      </c>
      <c r="E48" s="7" t="s">
        <v>435</v>
      </c>
      <c r="H48" s="109">
        <f>IF('Раздел 4'!AG35=SUM('Раздел 4'!AG21:AG34),0,1)</f>
        <v>0</v>
      </c>
    </row>
    <row r="49" spans="1:12" ht="12.75" x14ac:dyDescent="0.2">
      <c r="A49" s="106">
        <f t="shared" si="0"/>
        <v>609535</v>
      </c>
      <c r="B49" s="106">
        <v>4</v>
      </c>
      <c r="C49" s="106">
        <v>1</v>
      </c>
      <c r="D49" s="106">
        <v>19</v>
      </c>
      <c r="E49" s="7" t="s">
        <v>436</v>
      </c>
      <c r="H49" s="109">
        <f>IF('Раздел 4'!AH35=SUM('Раздел 4'!AH21:AH34),0,1)</f>
        <v>0</v>
      </c>
    </row>
    <row r="50" spans="1:12" ht="12.75" x14ac:dyDescent="0.2">
      <c r="A50" s="106">
        <f t="shared" si="0"/>
        <v>609535</v>
      </c>
      <c r="B50" s="106">
        <v>4</v>
      </c>
      <c r="C50" s="106">
        <v>1</v>
      </c>
      <c r="D50" s="106">
        <v>20</v>
      </c>
      <c r="E50" s="7" t="s">
        <v>437</v>
      </c>
      <c r="H50" s="109">
        <f>IF('Раздел 4'!AI35=SUM('Раздел 4'!AI21:AI34),0,1)</f>
        <v>0</v>
      </c>
      <c r="J50" s="109"/>
      <c r="K50" s="109"/>
      <c r="L50" s="109"/>
    </row>
    <row r="51" spans="1:12" ht="12.75" x14ac:dyDescent="0.2">
      <c r="A51" s="106">
        <f t="shared" si="0"/>
        <v>609535</v>
      </c>
      <c r="B51" s="106">
        <v>4</v>
      </c>
      <c r="C51" s="106">
        <v>1</v>
      </c>
      <c r="D51" s="106">
        <v>21</v>
      </c>
      <c r="E51" s="7" t="s">
        <v>438</v>
      </c>
      <c r="H51" s="109">
        <f>IF('Раздел 4'!AJ35=SUM('Раздел 4'!AJ21:AJ34),0,1)</f>
        <v>0</v>
      </c>
    </row>
    <row r="52" spans="1:12" ht="12.75" x14ac:dyDescent="0.2">
      <c r="A52" s="106">
        <f t="shared" si="0"/>
        <v>609535</v>
      </c>
      <c r="B52" s="106">
        <v>4</v>
      </c>
      <c r="C52" s="106">
        <v>2</v>
      </c>
      <c r="D52" s="106">
        <v>12</v>
      </c>
      <c r="E52" s="7" t="s">
        <v>754</v>
      </c>
      <c r="H52" s="109">
        <f>IF('Раздел 4'!R21&lt;='Раздел 4'!Q21,0,1)</f>
        <v>0</v>
      </c>
    </row>
    <row r="53" spans="1:12" ht="12.75" x14ac:dyDescent="0.2">
      <c r="A53" s="106">
        <f t="shared" si="0"/>
        <v>609535</v>
      </c>
      <c r="B53" s="106">
        <v>4</v>
      </c>
      <c r="C53" s="106">
        <v>2</v>
      </c>
      <c r="D53" s="106">
        <v>13</v>
      </c>
      <c r="E53" s="7" t="s">
        <v>755</v>
      </c>
      <c r="H53" s="109">
        <f>IF('Раздел 4'!R22&lt;='Раздел 4'!Q22,0,1)</f>
        <v>0</v>
      </c>
    </row>
    <row r="54" spans="1:12" ht="12.75" x14ac:dyDescent="0.2">
      <c r="A54" s="106">
        <f t="shared" si="0"/>
        <v>609535</v>
      </c>
      <c r="B54" s="106">
        <v>4</v>
      </c>
      <c r="C54" s="106">
        <v>2</v>
      </c>
      <c r="D54" s="106">
        <v>14</v>
      </c>
      <c r="E54" s="7" t="s">
        <v>756</v>
      </c>
      <c r="H54" s="109">
        <f>IF('Раздел 4'!R23&lt;='Раздел 4'!Q23,0,1)</f>
        <v>0</v>
      </c>
    </row>
    <row r="55" spans="1:12" ht="12.75" x14ac:dyDescent="0.2">
      <c r="A55" s="106">
        <f t="shared" si="0"/>
        <v>609535</v>
      </c>
      <c r="B55" s="106">
        <v>4</v>
      </c>
      <c r="C55" s="106">
        <v>2</v>
      </c>
      <c r="D55" s="106">
        <v>15</v>
      </c>
      <c r="E55" s="7" t="s">
        <v>757</v>
      </c>
      <c r="H55" s="109">
        <f>IF('Раздел 4'!R24&lt;='Раздел 4'!Q24,0,1)</f>
        <v>0</v>
      </c>
    </row>
    <row r="56" spans="1:12" ht="12.75" x14ac:dyDescent="0.2">
      <c r="A56" s="106">
        <f t="shared" si="0"/>
        <v>609535</v>
      </c>
      <c r="B56" s="106">
        <v>4</v>
      </c>
      <c r="C56" s="106">
        <v>2</v>
      </c>
      <c r="D56" s="106">
        <v>16</v>
      </c>
      <c r="E56" s="7" t="s">
        <v>758</v>
      </c>
      <c r="H56" s="109">
        <f>IF('Раздел 4'!R25&lt;='Раздел 4'!Q25,0,1)</f>
        <v>0</v>
      </c>
    </row>
    <row r="57" spans="1:12" ht="12.75" x14ac:dyDescent="0.2">
      <c r="A57" s="106">
        <f t="shared" si="0"/>
        <v>609535</v>
      </c>
      <c r="B57" s="106">
        <v>4</v>
      </c>
      <c r="C57" s="106">
        <v>2</v>
      </c>
      <c r="D57" s="106">
        <v>17</v>
      </c>
      <c r="E57" s="7" t="s">
        <v>759</v>
      </c>
      <c r="H57" s="109">
        <f>IF('Раздел 4'!R26&lt;='Раздел 4'!Q26,0,1)</f>
        <v>0</v>
      </c>
    </row>
    <row r="58" spans="1:12" ht="12.75" x14ac:dyDescent="0.2">
      <c r="A58" s="106">
        <f t="shared" si="0"/>
        <v>609535</v>
      </c>
      <c r="B58" s="106">
        <v>4</v>
      </c>
      <c r="C58" s="106">
        <v>2</v>
      </c>
      <c r="D58" s="106">
        <v>18</v>
      </c>
      <c r="E58" s="7" t="s">
        <v>760</v>
      </c>
      <c r="H58" s="109">
        <f>IF('Раздел 4'!R27&lt;='Раздел 4'!Q27,0,1)</f>
        <v>0</v>
      </c>
    </row>
    <row r="59" spans="1:12" ht="12.75" x14ac:dyDescent="0.2">
      <c r="A59" s="106">
        <f t="shared" si="0"/>
        <v>609535</v>
      </c>
      <c r="B59" s="106">
        <v>4</v>
      </c>
      <c r="C59" s="106">
        <v>2</v>
      </c>
      <c r="D59" s="106">
        <v>19</v>
      </c>
      <c r="E59" s="7" t="s">
        <v>761</v>
      </c>
      <c r="H59" s="109">
        <f>IF('Раздел 4'!R28&lt;='Раздел 4'!Q28,0,1)</f>
        <v>0</v>
      </c>
    </row>
    <row r="60" spans="1:12" ht="12.75" x14ac:dyDescent="0.2">
      <c r="A60" s="106">
        <f t="shared" si="0"/>
        <v>609535</v>
      </c>
      <c r="B60" s="106">
        <v>4</v>
      </c>
      <c r="C60" s="106">
        <v>2</v>
      </c>
      <c r="D60" s="106">
        <v>20</v>
      </c>
      <c r="E60" s="7" t="s">
        <v>762</v>
      </c>
      <c r="H60" s="109">
        <f>IF('Раздел 4'!R29&lt;='Раздел 4'!Q29,0,1)</f>
        <v>0</v>
      </c>
    </row>
    <row r="61" spans="1:12" ht="12.75" x14ac:dyDescent="0.2">
      <c r="A61" s="106">
        <f t="shared" si="0"/>
        <v>609535</v>
      </c>
      <c r="B61" s="106">
        <v>4</v>
      </c>
      <c r="C61" s="106">
        <v>2</v>
      </c>
      <c r="D61" s="106">
        <v>21</v>
      </c>
      <c r="E61" s="7" t="s">
        <v>763</v>
      </c>
      <c r="H61" s="109">
        <f>IF('Раздел 4'!R30&lt;='Раздел 4'!Q30,0,1)</f>
        <v>0</v>
      </c>
    </row>
    <row r="62" spans="1:12" ht="12.75" x14ac:dyDescent="0.2">
      <c r="A62" s="106">
        <f t="shared" si="0"/>
        <v>609535</v>
      </c>
      <c r="B62" s="106">
        <v>4</v>
      </c>
      <c r="C62" s="106">
        <v>2</v>
      </c>
      <c r="D62" s="106">
        <v>22</v>
      </c>
      <c r="E62" s="7" t="s">
        <v>764</v>
      </c>
      <c r="H62" s="109">
        <f>IF('Раздел 4'!R31&lt;='Раздел 4'!Q31,0,1)</f>
        <v>0</v>
      </c>
    </row>
    <row r="63" spans="1:12" ht="12.75" x14ac:dyDescent="0.2">
      <c r="A63" s="106">
        <f t="shared" si="0"/>
        <v>609535</v>
      </c>
      <c r="B63" s="106">
        <v>4</v>
      </c>
      <c r="C63" s="106">
        <v>2</v>
      </c>
      <c r="D63" s="106">
        <v>23</v>
      </c>
      <c r="E63" s="7" t="s">
        <v>765</v>
      </c>
      <c r="H63" s="109">
        <f>IF('Раздел 4'!R32&lt;='Раздел 4'!Q32,0,1)</f>
        <v>0</v>
      </c>
    </row>
    <row r="64" spans="1:12" ht="12.75" x14ac:dyDescent="0.2">
      <c r="A64" s="106">
        <f t="shared" si="0"/>
        <v>609535</v>
      </c>
      <c r="B64" s="106">
        <v>4</v>
      </c>
      <c r="C64" s="106">
        <v>2</v>
      </c>
      <c r="D64" s="106">
        <v>24</v>
      </c>
      <c r="E64" s="7" t="s">
        <v>766</v>
      </c>
      <c r="H64" s="109">
        <f>IF('Раздел 4'!R33&lt;='Раздел 4'!Q33,0,1)</f>
        <v>0</v>
      </c>
    </row>
    <row r="65" spans="1:8" ht="12.75" x14ac:dyDescent="0.2">
      <c r="A65" s="106">
        <f t="shared" si="0"/>
        <v>609535</v>
      </c>
      <c r="B65" s="106">
        <v>4</v>
      </c>
      <c r="C65" s="106">
        <v>2</v>
      </c>
      <c r="D65" s="106">
        <v>25</v>
      </c>
      <c r="E65" s="7" t="s">
        <v>767</v>
      </c>
      <c r="H65" s="109">
        <f>IF('Раздел 4'!R34&lt;='Раздел 4'!Q34,0,1)</f>
        <v>0</v>
      </c>
    </row>
    <row r="66" spans="1:8" ht="12.75" x14ac:dyDescent="0.2">
      <c r="A66" s="106">
        <f t="shared" si="0"/>
        <v>609535</v>
      </c>
      <c r="B66" s="106">
        <v>4</v>
      </c>
      <c r="C66" s="106">
        <v>2</v>
      </c>
      <c r="D66" s="106">
        <v>26</v>
      </c>
      <c r="E66" s="7" t="s">
        <v>768</v>
      </c>
      <c r="H66" s="109">
        <f>IF('Раздел 4'!R35&lt;='Раздел 4'!Q35,0,1)</f>
        <v>0</v>
      </c>
    </row>
    <row r="67" spans="1:8" ht="12.75" x14ac:dyDescent="0.2">
      <c r="A67" s="106">
        <f t="shared" si="0"/>
        <v>609535</v>
      </c>
      <c r="B67" s="106">
        <v>4</v>
      </c>
      <c r="C67" s="106">
        <v>3</v>
      </c>
      <c r="D67" s="106">
        <v>30</v>
      </c>
      <c r="E67" s="7" t="s">
        <v>1193</v>
      </c>
      <c r="H67" s="109">
        <f>IF('Раздел 4'!S21&lt;='Раздел 4'!Q21,0,1)</f>
        <v>0</v>
      </c>
    </row>
    <row r="68" spans="1:8" ht="12.75" x14ac:dyDescent="0.2">
      <c r="A68" s="106">
        <f t="shared" si="0"/>
        <v>609535</v>
      </c>
      <c r="B68" s="106">
        <v>4</v>
      </c>
      <c r="C68" s="106">
        <v>3</v>
      </c>
      <c r="D68" s="106">
        <v>31</v>
      </c>
      <c r="E68" s="7" t="s">
        <v>1194</v>
      </c>
      <c r="H68" s="109">
        <f>IF('Раздел 4'!S22&lt;='Раздел 4'!Q22,0,1)</f>
        <v>0</v>
      </c>
    </row>
    <row r="69" spans="1:8" ht="12.75" x14ac:dyDescent="0.2">
      <c r="A69" s="106">
        <f t="shared" si="0"/>
        <v>609535</v>
      </c>
      <c r="B69" s="106">
        <v>4</v>
      </c>
      <c r="C69" s="106">
        <v>3</v>
      </c>
      <c r="D69" s="106">
        <v>32</v>
      </c>
      <c r="E69" s="7" t="s">
        <v>1195</v>
      </c>
      <c r="H69" s="109">
        <f>IF('Раздел 4'!S23&lt;='Раздел 4'!Q23,0,1)</f>
        <v>0</v>
      </c>
    </row>
    <row r="70" spans="1:8" ht="12.75" x14ac:dyDescent="0.2">
      <c r="A70" s="106">
        <f t="shared" si="0"/>
        <v>609535</v>
      </c>
      <c r="B70" s="106">
        <v>4</v>
      </c>
      <c r="C70" s="106">
        <v>3</v>
      </c>
      <c r="D70" s="106">
        <v>33</v>
      </c>
      <c r="E70" s="7" t="s">
        <v>1196</v>
      </c>
      <c r="H70" s="109">
        <f>IF('Раздел 4'!S24&lt;='Раздел 4'!Q24,0,1)</f>
        <v>0</v>
      </c>
    </row>
    <row r="71" spans="1:8" ht="12.75" x14ac:dyDescent="0.2">
      <c r="A71" s="106">
        <f t="shared" si="0"/>
        <v>609535</v>
      </c>
      <c r="B71" s="106">
        <v>4</v>
      </c>
      <c r="C71" s="106">
        <v>3</v>
      </c>
      <c r="D71" s="106">
        <v>34</v>
      </c>
      <c r="E71" s="7" t="s">
        <v>1197</v>
      </c>
      <c r="H71" s="109">
        <f>IF('Раздел 4'!S25&lt;='Раздел 4'!Q25,0,1)</f>
        <v>0</v>
      </c>
    </row>
    <row r="72" spans="1:8" ht="12.75" x14ac:dyDescent="0.2">
      <c r="A72" s="106">
        <f t="shared" si="0"/>
        <v>609535</v>
      </c>
      <c r="B72" s="106">
        <v>4</v>
      </c>
      <c r="C72" s="106">
        <v>3</v>
      </c>
      <c r="D72" s="106">
        <v>35</v>
      </c>
      <c r="E72" s="7" t="s">
        <v>1198</v>
      </c>
      <c r="H72" s="109">
        <f>IF('Раздел 4'!S26&lt;='Раздел 4'!Q26,0,1)</f>
        <v>0</v>
      </c>
    </row>
    <row r="73" spans="1:8" ht="12.75" x14ac:dyDescent="0.2">
      <c r="A73" s="106">
        <f t="shared" si="0"/>
        <v>609535</v>
      </c>
      <c r="B73" s="106">
        <v>4</v>
      </c>
      <c r="C73" s="106">
        <v>3</v>
      </c>
      <c r="D73" s="106">
        <v>36</v>
      </c>
      <c r="E73" s="7" t="s">
        <v>1199</v>
      </c>
      <c r="H73" s="109">
        <f>IF('Раздел 4'!S27&lt;='Раздел 4'!Q27,0,1)</f>
        <v>0</v>
      </c>
    </row>
    <row r="74" spans="1:8" ht="12.75" x14ac:dyDescent="0.2">
      <c r="A74" s="106">
        <f t="shared" si="0"/>
        <v>609535</v>
      </c>
      <c r="B74" s="106">
        <v>4</v>
      </c>
      <c r="C74" s="106">
        <v>3</v>
      </c>
      <c r="D74" s="106">
        <v>37</v>
      </c>
      <c r="E74" s="7" t="s">
        <v>1200</v>
      </c>
      <c r="H74" s="109">
        <f>IF('Раздел 4'!S28&lt;='Раздел 4'!Q28,0,1)</f>
        <v>0</v>
      </c>
    </row>
    <row r="75" spans="1:8" ht="12.75" x14ac:dyDescent="0.2">
      <c r="A75" s="106">
        <f t="shared" si="0"/>
        <v>609535</v>
      </c>
      <c r="B75" s="106">
        <v>4</v>
      </c>
      <c r="C75" s="106">
        <v>3</v>
      </c>
      <c r="D75" s="106">
        <v>38</v>
      </c>
      <c r="E75" s="7" t="s">
        <v>1201</v>
      </c>
      <c r="H75" s="109">
        <f>IF('Раздел 4'!S29&lt;='Раздел 4'!Q29,0,1)</f>
        <v>0</v>
      </c>
    </row>
    <row r="76" spans="1:8" ht="12.75" x14ac:dyDescent="0.2">
      <c r="A76" s="106">
        <f t="shared" si="0"/>
        <v>609535</v>
      </c>
      <c r="B76" s="106">
        <v>4</v>
      </c>
      <c r="C76" s="106">
        <v>3</v>
      </c>
      <c r="D76" s="106">
        <v>39</v>
      </c>
      <c r="E76" s="7" t="s">
        <v>1202</v>
      </c>
      <c r="H76" s="109">
        <f>IF('Раздел 4'!S30&lt;='Раздел 4'!Q30,0,1)</f>
        <v>0</v>
      </c>
    </row>
    <row r="77" spans="1:8" ht="12.75" x14ac:dyDescent="0.2">
      <c r="A77" s="106">
        <f t="shared" ref="A77:A140" si="1">P_3</f>
        <v>609535</v>
      </c>
      <c r="B77" s="106">
        <v>4</v>
      </c>
      <c r="C77" s="106">
        <v>3</v>
      </c>
      <c r="D77" s="106">
        <v>40</v>
      </c>
      <c r="E77" s="7" t="s">
        <v>1203</v>
      </c>
      <c r="H77" s="109">
        <f>IF('Раздел 4'!S31&lt;='Раздел 4'!Q31,0,1)</f>
        <v>0</v>
      </c>
    </row>
    <row r="78" spans="1:8" ht="12.75" x14ac:dyDescent="0.2">
      <c r="A78" s="106">
        <f t="shared" si="1"/>
        <v>609535</v>
      </c>
      <c r="B78" s="106">
        <v>4</v>
      </c>
      <c r="C78" s="106">
        <v>3</v>
      </c>
      <c r="D78" s="106">
        <v>41</v>
      </c>
      <c r="E78" s="7" t="s">
        <v>1204</v>
      </c>
      <c r="H78" s="109">
        <f>IF('Раздел 4'!S32&lt;='Раздел 4'!Q32,0,1)</f>
        <v>0</v>
      </c>
    </row>
    <row r="79" spans="1:8" ht="12.75" x14ac:dyDescent="0.2">
      <c r="A79" s="106">
        <f t="shared" si="1"/>
        <v>609535</v>
      </c>
      <c r="B79" s="106">
        <v>4</v>
      </c>
      <c r="C79" s="106">
        <v>3</v>
      </c>
      <c r="D79" s="106">
        <v>42</v>
      </c>
      <c r="E79" s="7" t="s">
        <v>1205</v>
      </c>
      <c r="H79" s="109">
        <f>IF('Раздел 4'!S33&lt;='Раздел 4'!Q33,0,1)</f>
        <v>0</v>
      </c>
    </row>
    <row r="80" spans="1:8" ht="12.75" x14ac:dyDescent="0.2">
      <c r="A80" s="106">
        <f t="shared" si="1"/>
        <v>609535</v>
      </c>
      <c r="B80" s="106">
        <v>4</v>
      </c>
      <c r="C80" s="106">
        <v>3</v>
      </c>
      <c r="D80" s="106">
        <v>43</v>
      </c>
      <c r="E80" s="7" t="s">
        <v>1206</v>
      </c>
      <c r="H80" s="109">
        <f>IF('Раздел 4'!S34&lt;='Раздел 4'!Q34,0,1)</f>
        <v>0</v>
      </c>
    </row>
    <row r="81" spans="1:8" ht="12.75" x14ac:dyDescent="0.2">
      <c r="A81" s="106">
        <f t="shared" si="1"/>
        <v>609535</v>
      </c>
      <c r="B81" s="106">
        <v>4</v>
      </c>
      <c r="C81" s="106">
        <v>3</v>
      </c>
      <c r="D81" s="106">
        <v>44</v>
      </c>
      <c r="E81" s="7" t="s">
        <v>1207</v>
      </c>
      <c r="H81" s="109">
        <f>IF('Раздел 4'!S35&lt;='Раздел 4'!Q35,0,1)</f>
        <v>0</v>
      </c>
    </row>
    <row r="82" spans="1:8" ht="12.75" x14ac:dyDescent="0.2">
      <c r="A82" s="106">
        <f t="shared" si="1"/>
        <v>609535</v>
      </c>
      <c r="B82" s="106">
        <v>4</v>
      </c>
      <c r="C82" s="106">
        <v>4</v>
      </c>
      <c r="D82" s="106">
        <v>48</v>
      </c>
      <c r="E82" s="7" t="s">
        <v>769</v>
      </c>
      <c r="H82" s="109">
        <f>IF('Раздел 4'!T21&lt;='Раздел 4'!Q21,0,1)</f>
        <v>0</v>
      </c>
    </row>
    <row r="83" spans="1:8" ht="12.75" x14ac:dyDescent="0.2">
      <c r="A83" s="106">
        <f t="shared" si="1"/>
        <v>609535</v>
      </c>
      <c r="B83" s="106">
        <v>4</v>
      </c>
      <c r="C83" s="106">
        <v>4</v>
      </c>
      <c r="D83" s="106">
        <v>49</v>
      </c>
      <c r="E83" s="7" t="s">
        <v>770</v>
      </c>
      <c r="H83" s="109">
        <f>IF('Раздел 4'!T22&lt;='Раздел 4'!Q22,0,1)</f>
        <v>0</v>
      </c>
    </row>
    <row r="84" spans="1:8" ht="12.75" x14ac:dyDescent="0.2">
      <c r="A84" s="106">
        <f t="shared" si="1"/>
        <v>609535</v>
      </c>
      <c r="B84" s="106">
        <v>4</v>
      </c>
      <c r="C84" s="106">
        <v>4</v>
      </c>
      <c r="D84" s="106">
        <v>50</v>
      </c>
      <c r="E84" s="7" t="s">
        <v>771</v>
      </c>
      <c r="H84" s="109">
        <f>IF('Раздел 4'!T23&lt;='Раздел 4'!Q23,0,1)</f>
        <v>0</v>
      </c>
    </row>
    <row r="85" spans="1:8" ht="12.75" x14ac:dyDescent="0.2">
      <c r="A85" s="106">
        <f t="shared" si="1"/>
        <v>609535</v>
      </c>
      <c r="B85" s="106">
        <v>4</v>
      </c>
      <c r="C85" s="106">
        <v>4</v>
      </c>
      <c r="D85" s="106">
        <v>51</v>
      </c>
      <c r="E85" s="7" t="s">
        <v>772</v>
      </c>
      <c r="H85" s="109">
        <f>IF('Раздел 4'!T24&lt;='Раздел 4'!Q24,0,1)</f>
        <v>0</v>
      </c>
    </row>
    <row r="86" spans="1:8" ht="12.75" x14ac:dyDescent="0.2">
      <c r="A86" s="106">
        <f t="shared" si="1"/>
        <v>609535</v>
      </c>
      <c r="B86" s="106">
        <v>4</v>
      </c>
      <c r="C86" s="106">
        <v>4</v>
      </c>
      <c r="D86" s="106">
        <v>52</v>
      </c>
      <c r="E86" s="7" t="s">
        <v>773</v>
      </c>
      <c r="H86" s="109">
        <f>IF('Раздел 4'!T25&lt;='Раздел 4'!Q25,0,1)</f>
        <v>0</v>
      </c>
    </row>
    <row r="87" spans="1:8" ht="12.75" x14ac:dyDescent="0.2">
      <c r="A87" s="106">
        <f t="shared" si="1"/>
        <v>609535</v>
      </c>
      <c r="B87" s="106">
        <v>4</v>
      </c>
      <c r="C87" s="106">
        <v>4</v>
      </c>
      <c r="D87" s="106">
        <v>53</v>
      </c>
      <c r="E87" s="7" t="s">
        <v>774</v>
      </c>
      <c r="H87" s="109">
        <f>IF('Раздел 4'!T26&lt;='Раздел 4'!Q26,0,1)</f>
        <v>0</v>
      </c>
    </row>
    <row r="88" spans="1:8" ht="12.75" x14ac:dyDescent="0.2">
      <c r="A88" s="106">
        <f t="shared" si="1"/>
        <v>609535</v>
      </c>
      <c r="B88" s="106">
        <v>4</v>
      </c>
      <c r="C88" s="106">
        <v>4</v>
      </c>
      <c r="D88" s="106">
        <v>54</v>
      </c>
      <c r="E88" s="7" t="s">
        <v>775</v>
      </c>
      <c r="H88" s="109">
        <f>IF('Раздел 4'!T27&lt;='Раздел 4'!Q27,0,1)</f>
        <v>0</v>
      </c>
    </row>
    <row r="89" spans="1:8" ht="12.75" x14ac:dyDescent="0.2">
      <c r="A89" s="106">
        <f t="shared" si="1"/>
        <v>609535</v>
      </c>
      <c r="B89" s="106">
        <v>4</v>
      </c>
      <c r="C89" s="106">
        <v>4</v>
      </c>
      <c r="D89" s="106">
        <v>55</v>
      </c>
      <c r="E89" s="7" t="s">
        <v>776</v>
      </c>
      <c r="H89" s="109">
        <f>IF('Раздел 4'!T28&lt;='Раздел 4'!Q28,0,1)</f>
        <v>0</v>
      </c>
    </row>
    <row r="90" spans="1:8" ht="12.75" x14ac:dyDescent="0.2">
      <c r="A90" s="106">
        <f t="shared" si="1"/>
        <v>609535</v>
      </c>
      <c r="B90" s="106">
        <v>4</v>
      </c>
      <c r="C90" s="106">
        <v>4</v>
      </c>
      <c r="D90" s="106">
        <v>56</v>
      </c>
      <c r="E90" s="7" t="s">
        <v>777</v>
      </c>
      <c r="H90" s="109">
        <f>IF('Раздел 4'!T29&lt;='Раздел 4'!Q29,0,1)</f>
        <v>0</v>
      </c>
    </row>
    <row r="91" spans="1:8" ht="12.75" x14ac:dyDescent="0.2">
      <c r="A91" s="106">
        <f t="shared" si="1"/>
        <v>609535</v>
      </c>
      <c r="B91" s="106">
        <v>4</v>
      </c>
      <c r="C91" s="106">
        <v>4</v>
      </c>
      <c r="D91" s="106">
        <v>57</v>
      </c>
      <c r="E91" s="7" t="s">
        <v>778</v>
      </c>
      <c r="H91" s="109">
        <f>IF('Раздел 4'!T30&lt;='Раздел 4'!Q30,0,1)</f>
        <v>0</v>
      </c>
    </row>
    <row r="92" spans="1:8" ht="12.75" x14ac:dyDescent="0.2">
      <c r="A92" s="106">
        <f t="shared" si="1"/>
        <v>609535</v>
      </c>
      <c r="B92" s="106">
        <v>4</v>
      </c>
      <c r="C92" s="106">
        <v>4</v>
      </c>
      <c r="D92" s="106">
        <v>58</v>
      </c>
      <c r="E92" s="7" t="s">
        <v>779</v>
      </c>
      <c r="H92" s="109">
        <f>IF('Раздел 4'!T31&lt;='Раздел 4'!Q31,0,1)</f>
        <v>0</v>
      </c>
    </row>
    <row r="93" spans="1:8" ht="12.75" x14ac:dyDescent="0.2">
      <c r="A93" s="106">
        <f t="shared" si="1"/>
        <v>609535</v>
      </c>
      <c r="B93" s="106">
        <v>4</v>
      </c>
      <c r="C93" s="106">
        <v>4</v>
      </c>
      <c r="D93" s="106">
        <v>59</v>
      </c>
      <c r="E93" s="7" t="s">
        <v>780</v>
      </c>
      <c r="H93" s="109">
        <f>IF('Раздел 4'!T32&lt;='Раздел 4'!Q32,0,1)</f>
        <v>0</v>
      </c>
    </row>
    <row r="94" spans="1:8" ht="12.75" x14ac:dyDescent="0.2">
      <c r="A94" s="106">
        <f t="shared" si="1"/>
        <v>609535</v>
      </c>
      <c r="B94" s="106">
        <v>4</v>
      </c>
      <c r="C94" s="106">
        <v>4</v>
      </c>
      <c r="D94" s="106">
        <v>60</v>
      </c>
      <c r="E94" s="7" t="s">
        <v>781</v>
      </c>
      <c r="H94" s="109">
        <f>IF('Раздел 4'!T33&lt;='Раздел 4'!Q33,0,1)</f>
        <v>0</v>
      </c>
    </row>
    <row r="95" spans="1:8" ht="12.75" x14ac:dyDescent="0.2">
      <c r="A95" s="106">
        <f t="shared" si="1"/>
        <v>609535</v>
      </c>
      <c r="B95" s="106">
        <v>4</v>
      </c>
      <c r="C95" s="106">
        <v>4</v>
      </c>
      <c r="D95" s="106">
        <v>61</v>
      </c>
      <c r="E95" s="7" t="s">
        <v>782</v>
      </c>
      <c r="H95" s="109">
        <f>IF('Раздел 4'!T34&lt;='Раздел 4'!Q34,0,1)</f>
        <v>0</v>
      </c>
    </row>
    <row r="96" spans="1:8" ht="12.75" x14ac:dyDescent="0.2">
      <c r="A96" s="106">
        <f t="shared" si="1"/>
        <v>609535</v>
      </c>
      <c r="B96" s="106">
        <v>4</v>
      </c>
      <c r="C96" s="106">
        <v>4</v>
      </c>
      <c r="D96" s="106">
        <v>62</v>
      </c>
      <c r="E96" s="7" t="s">
        <v>783</v>
      </c>
      <c r="H96" s="109">
        <f>IF('Раздел 4'!T35&lt;='Раздел 4'!Q35,0,1)</f>
        <v>0</v>
      </c>
    </row>
    <row r="97" spans="1:8" ht="12.75" x14ac:dyDescent="0.2">
      <c r="A97" s="106">
        <f t="shared" si="1"/>
        <v>609535</v>
      </c>
      <c r="B97" s="106">
        <v>4</v>
      </c>
      <c r="C97" s="106">
        <v>5</v>
      </c>
      <c r="D97" s="106">
        <v>63</v>
      </c>
      <c r="E97" s="7" t="s">
        <v>439</v>
      </c>
      <c r="H97" s="109">
        <f>IF('Раздел 4'!P37&lt;='Раздел 4'!Q35,0,1)</f>
        <v>0</v>
      </c>
    </row>
    <row r="98" spans="1:8" ht="12.75" x14ac:dyDescent="0.2">
      <c r="A98" s="106">
        <f t="shared" si="1"/>
        <v>609535</v>
      </c>
      <c r="B98" s="106">
        <v>4</v>
      </c>
      <c r="C98" s="106">
        <v>6</v>
      </c>
      <c r="D98" s="106">
        <v>64</v>
      </c>
      <c r="E98" s="7" t="s">
        <v>440</v>
      </c>
      <c r="H98" s="109">
        <f>IF('Раздел 4'!P38&lt;='Раздел 4'!Q35,0,1)</f>
        <v>0</v>
      </c>
    </row>
    <row r="99" spans="1:8" ht="12.75" x14ac:dyDescent="0.2">
      <c r="A99" s="106">
        <f t="shared" si="1"/>
        <v>609535</v>
      </c>
      <c r="B99" s="106">
        <v>4</v>
      </c>
      <c r="C99" s="106">
        <v>7</v>
      </c>
      <c r="D99" s="106">
        <v>65</v>
      </c>
      <c r="E99" s="7" t="s">
        <v>441</v>
      </c>
      <c r="H99" s="109">
        <f>IF('Раздел 4'!P39&lt;='Раздел 4'!P38,0,1)</f>
        <v>0</v>
      </c>
    </row>
    <row r="100" spans="1:8" ht="12.75" x14ac:dyDescent="0.2">
      <c r="A100" s="106">
        <f t="shared" si="1"/>
        <v>609535</v>
      </c>
      <c r="B100" s="106">
        <v>4</v>
      </c>
      <c r="C100" s="106">
        <v>8</v>
      </c>
      <c r="D100" s="106">
        <v>66</v>
      </c>
      <c r="E100" s="7" t="s">
        <v>25</v>
      </c>
      <c r="H100" s="109">
        <f>IF(SUM('Раздел 4'!P40,'Раздел 4'!P42)&lt;=SUM('Раздел 4'!Q35,'Раздел 4'!V35,'Раздел 4'!X35,'Раздел 4'!Z35,'Раздел 4'!AB35,'Раздел 4'!AD35,'Раздел 4'!AF35,'Раздел 4'!AH35,'Раздел 4'!AJ35),0,1)</f>
        <v>0</v>
      </c>
    </row>
    <row r="101" spans="1:8" ht="12.75" x14ac:dyDescent="0.2">
      <c r="A101" s="106">
        <f t="shared" si="1"/>
        <v>609535</v>
      </c>
      <c r="B101" s="106">
        <v>4</v>
      </c>
      <c r="C101" s="106">
        <v>9</v>
      </c>
      <c r="D101" s="106">
        <v>67</v>
      </c>
      <c r="E101" s="7" t="s">
        <v>442</v>
      </c>
      <c r="H101" s="109">
        <f>IF('Раздел 4'!P46&lt;='Раздел 4'!Q35,0,1)</f>
        <v>0</v>
      </c>
    </row>
    <row r="102" spans="1:8" ht="12.75" x14ac:dyDescent="0.2">
      <c r="A102" s="106">
        <f t="shared" si="1"/>
        <v>609535</v>
      </c>
      <c r="B102" s="106">
        <v>4</v>
      </c>
      <c r="C102" s="106">
        <v>10</v>
      </c>
      <c r="D102" s="106">
        <v>68</v>
      </c>
      <c r="E102" s="7" t="s">
        <v>443</v>
      </c>
      <c r="H102" s="109">
        <f>IF('Раздел 4'!P47&lt;='Раздел 4'!Q35,0,1)</f>
        <v>0</v>
      </c>
    </row>
    <row r="103" spans="1:8" ht="12.75" x14ac:dyDescent="0.2">
      <c r="A103" s="106">
        <f t="shared" si="1"/>
        <v>609535</v>
      </c>
      <c r="B103" s="106">
        <v>4</v>
      </c>
      <c r="C103" s="106">
        <v>11</v>
      </c>
      <c r="D103" s="106">
        <v>69</v>
      </c>
      <c r="E103" s="7" t="s">
        <v>444</v>
      </c>
      <c r="H103" s="109">
        <f>IF('Раздел 4'!P48&lt;='Раздел 4'!Q35,0,1)</f>
        <v>0</v>
      </c>
    </row>
    <row r="104" spans="1:8" ht="12.75" x14ac:dyDescent="0.2">
      <c r="A104" s="106">
        <f t="shared" si="1"/>
        <v>609535</v>
      </c>
      <c r="B104" s="106">
        <v>4</v>
      </c>
      <c r="C104" s="106">
        <v>12</v>
      </c>
      <c r="D104" s="106">
        <v>70</v>
      </c>
      <c r="E104" s="7" t="s">
        <v>445</v>
      </c>
      <c r="H104" s="109">
        <f>IF('Раздел 4'!P49&lt;='Раздел 4'!Q35,0,1)</f>
        <v>0</v>
      </c>
    </row>
    <row r="105" spans="1:8" ht="12.75" x14ac:dyDescent="0.2">
      <c r="A105" s="106">
        <f t="shared" si="1"/>
        <v>609535</v>
      </c>
      <c r="B105" s="106">
        <v>4</v>
      </c>
      <c r="C105" s="106">
        <v>13</v>
      </c>
      <c r="D105" s="106">
        <v>71</v>
      </c>
      <c r="E105" s="7" t="s">
        <v>59</v>
      </c>
      <c r="H105" s="109">
        <f>IF('Раздел 4'!P41&lt;='Раздел 4'!P40,0,1)</f>
        <v>0</v>
      </c>
    </row>
    <row r="106" spans="1:8" ht="12.75" x14ac:dyDescent="0.2">
      <c r="A106" s="106">
        <f t="shared" si="1"/>
        <v>609535</v>
      </c>
      <c r="B106" s="106">
        <v>4</v>
      </c>
      <c r="C106" s="106">
        <v>14</v>
      </c>
      <c r="D106" s="106">
        <v>72</v>
      </c>
      <c r="E106" s="7" t="s">
        <v>60</v>
      </c>
      <c r="H106" s="109">
        <f>IF('Раздел 4'!P43&lt;='Раздел 4'!P42,0,1)</f>
        <v>0</v>
      </c>
    </row>
    <row r="107" spans="1:8" ht="12.75" x14ac:dyDescent="0.2">
      <c r="A107" s="106">
        <f t="shared" si="1"/>
        <v>609535</v>
      </c>
      <c r="B107" s="106">
        <v>4</v>
      </c>
      <c r="C107" s="106">
        <v>15</v>
      </c>
      <c r="D107" s="106">
        <v>73</v>
      </c>
      <c r="E107" s="7" t="s">
        <v>61</v>
      </c>
      <c r="H107" s="109">
        <f>IF('Раздел 4'!P45&lt;='Раздел 4'!P44,0,1)</f>
        <v>0</v>
      </c>
    </row>
    <row r="108" spans="1:8" ht="12.75" x14ac:dyDescent="0.2">
      <c r="A108" s="106">
        <f t="shared" si="1"/>
        <v>609535</v>
      </c>
      <c r="B108" s="106">
        <v>4</v>
      </c>
      <c r="C108" s="106">
        <v>15</v>
      </c>
      <c r="D108" s="106">
        <v>74</v>
      </c>
      <c r="E108" s="7" t="s">
        <v>428</v>
      </c>
      <c r="H108" s="109">
        <f>IF('Раздел 4'!P44&lt;=SUM('Раздел 4'!P40,'Раздел 4'!P42),0,1)</f>
        <v>0</v>
      </c>
    </row>
    <row r="109" spans="1:8" ht="12.75" x14ac:dyDescent="0.2">
      <c r="A109" s="106">
        <f t="shared" si="1"/>
        <v>609535</v>
      </c>
      <c r="B109" s="106">
        <v>4</v>
      </c>
      <c r="C109" s="106">
        <v>15</v>
      </c>
      <c r="D109" s="106">
        <v>75</v>
      </c>
      <c r="E109" s="7" t="s">
        <v>429</v>
      </c>
      <c r="H109" s="109">
        <f>IF('Раздел 4'!P45&lt;=SUM('Раздел 4'!P41,'Раздел 4'!P43),0,1)</f>
        <v>0</v>
      </c>
    </row>
    <row r="110" spans="1:8" ht="12.75" x14ac:dyDescent="0.2">
      <c r="A110" s="106">
        <f t="shared" si="1"/>
        <v>609535</v>
      </c>
      <c r="B110" s="106">
        <v>4</v>
      </c>
      <c r="C110" s="106">
        <v>16</v>
      </c>
      <c r="D110" s="106">
        <v>76</v>
      </c>
      <c r="E110" s="7" t="s">
        <v>1080</v>
      </c>
      <c r="H110" s="106">
        <f>IF(OR(AND('Раздел 4'!P21=0,'Раздел 4'!Q21=0),AND('Раздел 4'!P21&gt;0,'Раздел 4'!Q21&gt;0)),0,1)</f>
        <v>0</v>
      </c>
    </row>
    <row r="111" spans="1:8" ht="12.75" x14ac:dyDescent="0.2">
      <c r="A111" s="106">
        <f t="shared" si="1"/>
        <v>609535</v>
      </c>
      <c r="B111" s="106">
        <v>4</v>
      </c>
      <c r="C111" s="106">
        <v>16</v>
      </c>
      <c r="D111" s="106">
        <v>77</v>
      </c>
      <c r="E111" s="7" t="s">
        <v>784</v>
      </c>
      <c r="H111" s="106">
        <f>IF(OR(AND('Раздел 4'!P22=0,'Раздел 4'!Q22=0),AND('Раздел 4'!P22&gt;0,'Раздел 4'!Q22&gt;0)),0,1)</f>
        <v>0</v>
      </c>
    </row>
    <row r="112" spans="1:8" ht="12.75" x14ac:dyDescent="0.2">
      <c r="A112" s="106">
        <f t="shared" si="1"/>
        <v>609535</v>
      </c>
      <c r="B112" s="106">
        <v>4</v>
      </c>
      <c r="C112" s="106">
        <v>16</v>
      </c>
      <c r="D112" s="106">
        <v>78</v>
      </c>
      <c r="E112" s="7" t="s">
        <v>810</v>
      </c>
      <c r="H112" s="106">
        <f>IF(OR(AND('Раздел 4'!P23=0,'Раздел 4'!Q23=0),AND('Раздел 4'!P23&gt;0,'Раздел 4'!Q23&gt;0)),0,1)</f>
        <v>0</v>
      </c>
    </row>
    <row r="113" spans="1:8" ht="12.75" x14ac:dyDescent="0.2">
      <c r="A113" s="106">
        <f t="shared" si="1"/>
        <v>609535</v>
      </c>
      <c r="B113" s="106">
        <v>4</v>
      </c>
      <c r="C113" s="106">
        <v>16</v>
      </c>
      <c r="D113" s="106">
        <v>79</v>
      </c>
      <c r="E113" s="7" t="s">
        <v>811</v>
      </c>
      <c r="H113" s="106">
        <f>IF(OR(AND('Раздел 4'!P24=0,'Раздел 4'!Q24=0),AND('Раздел 4'!P24&gt;0,'Раздел 4'!Q24&gt;0)),0,1)</f>
        <v>0</v>
      </c>
    </row>
    <row r="114" spans="1:8" ht="12.75" x14ac:dyDescent="0.2">
      <c r="A114" s="106">
        <f t="shared" si="1"/>
        <v>609535</v>
      </c>
      <c r="B114" s="106">
        <v>4</v>
      </c>
      <c r="C114" s="106">
        <v>16</v>
      </c>
      <c r="D114" s="106">
        <v>80</v>
      </c>
      <c r="E114" s="7" t="s">
        <v>812</v>
      </c>
      <c r="H114" s="106">
        <f>IF(OR(AND('Раздел 4'!P25=0,'Раздел 4'!Q25=0),AND('Раздел 4'!P25&gt;0,'Раздел 4'!Q25&gt;0)),0,1)</f>
        <v>0</v>
      </c>
    </row>
    <row r="115" spans="1:8" ht="12.75" x14ac:dyDescent="0.2">
      <c r="A115" s="106">
        <f t="shared" si="1"/>
        <v>609535</v>
      </c>
      <c r="B115" s="106">
        <v>4</v>
      </c>
      <c r="C115" s="106">
        <v>16</v>
      </c>
      <c r="D115" s="106">
        <v>81</v>
      </c>
      <c r="E115" s="7" t="s">
        <v>813</v>
      </c>
      <c r="H115" s="106">
        <f>IF(OR(AND('Раздел 4'!P26=0,'Раздел 4'!Q26=0),AND('Раздел 4'!P26&gt;0,'Раздел 4'!Q26&gt;0)),0,1)</f>
        <v>0</v>
      </c>
    </row>
    <row r="116" spans="1:8" ht="12.75" x14ac:dyDescent="0.2">
      <c r="A116" s="106">
        <f t="shared" si="1"/>
        <v>609535</v>
      </c>
      <c r="B116" s="106">
        <v>4</v>
      </c>
      <c r="C116" s="106">
        <v>16</v>
      </c>
      <c r="D116" s="106">
        <v>82</v>
      </c>
      <c r="E116" s="7" t="s">
        <v>814</v>
      </c>
      <c r="H116" s="106">
        <f>IF(OR(AND('Раздел 4'!P27=0,'Раздел 4'!Q27=0),AND('Раздел 4'!P27&gt;0,'Раздел 4'!Q27&gt;0)),0,1)</f>
        <v>0</v>
      </c>
    </row>
    <row r="117" spans="1:8" ht="12.75" x14ac:dyDescent="0.2">
      <c r="A117" s="106">
        <f t="shared" si="1"/>
        <v>609535</v>
      </c>
      <c r="B117" s="106">
        <v>4</v>
      </c>
      <c r="C117" s="106">
        <v>16</v>
      </c>
      <c r="D117" s="106">
        <v>83</v>
      </c>
      <c r="E117" s="7" t="s">
        <v>815</v>
      </c>
      <c r="H117" s="106">
        <f>IF(OR(AND('Раздел 4'!P28=0,'Раздел 4'!Q28=0),AND('Раздел 4'!P28&gt;0,'Раздел 4'!Q28&gt;0)),0,1)</f>
        <v>0</v>
      </c>
    </row>
    <row r="118" spans="1:8" ht="12.75" x14ac:dyDescent="0.2">
      <c r="A118" s="106">
        <f t="shared" si="1"/>
        <v>609535</v>
      </c>
      <c r="B118" s="106">
        <v>4</v>
      </c>
      <c r="C118" s="106">
        <v>16</v>
      </c>
      <c r="D118" s="106">
        <v>84</v>
      </c>
      <c r="E118" s="7" t="s">
        <v>816</v>
      </c>
      <c r="H118" s="106">
        <f>IF(OR(AND('Раздел 4'!P29=0,'Раздел 4'!Q29=0),AND('Раздел 4'!P29&gt;0,'Раздел 4'!Q29&gt;0)),0,1)</f>
        <v>0</v>
      </c>
    </row>
    <row r="119" spans="1:8" ht="12.75" x14ac:dyDescent="0.2">
      <c r="A119" s="106">
        <f t="shared" si="1"/>
        <v>609535</v>
      </c>
      <c r="B119" s="106">
        <v>4</v>
      </c>
      <c r="C119" s="106">
        <v>16</v>
      </c>
      <c r="D119" s="106">
        <v>85</v>
      </c>
      <c r="E119" s="7" t="s">
        <v>817</v>
      </c>
      <c r="H119" s="106">
        <f>IF(OR(AND('Раздел 4'!P30=0,'Раздел 4'!Q30=0),AND('Раздел 4'!P30&gt;0,'Раздел 4'!Q30&gt;0)),0,1)</f>
        <v>0</v>
      </c>
    </row>
    <row r="120" spans="1:8" ht="12.75" x14ac:dyDescent="0.2">
      <c r="A120" s="106">
        <f t="shared" si="1"/>
        <v>609535</v>
      </c>
      <c r="B120" s="106">
        <v>4</v>
      </c>
      <c r="C120" s="106">
        <v>16</v>
      </c>
      <c r="D120" s="106">
        <v>86</v>
      </c>
      <c r="E120" s="7" t="s">
        <v>818</v>
      </c>
      <c r="H120" s="106">
        <f>IF(OR(AND('Раздел 4'!P31=0,'Раздел 4'!Q31=0),AND('Раздел 4'!P31&gt;0,'Раздел 4'!Q31&gt;0)),0,1)</f>
        <v>0</v>
      </c>
    </row>
    <row r="121" spans="1:8" ht="12.75" x14ac:dyDescent="0.2">
      <c r="A121" s="106">
        <f t="shared" si="1"/>
        <v>609535</v>
      </c>
      <c r="B121" s="106">
        <v>4</v>
      </c>
      <c r="C121" s="106">
        <v>16</v>
      </c>
      <c r="D121" s="106">
        <v>87</v>
      </c>
      <c r="E121" s="7" t="s">
        <v>819</v>
      </c>
      <c r="H121" s="106">
        <f>IF(OR(AND('Раздел 4'!P32=0,'Раздел 4'!Q32=0),AND('Раздел 4'!P32&gt;0,'Раздел 4'!Q32&gt;0)),0,1)</f>
        <v>0</v>
      </c>
    </row>
    <row r="122" spans="1:8" ht="12.75" x14ac:dyDescent="0.2">
      <c r="A122" s="106">
        <f t="shared" si="1"/>
        <v>609535</v>
      </c>
      <c r="B122" s="106">
        <v>4</v>
      </c>
      <c r="C122" s="106">
        <v>16</v>
      </c>
      <c r="D122" s="106">
        <v>88</v>
      </c>
      <c r="E122" s="7" t="s">
        <v>820</v>
      </c>
      <c r="H122" s="106">
        <f>IF(OR(AND('Раздел 4'!P33=0,'Раздел 4'!Q33=0),AND('Раздел 4'!P33&gt;0,'Раздел 4'!Q33&gt;0)),0,1)</f>
        <v>0</v>
      </c>
    </row>
    <row r="123" spans="1:8" ht="12.75" x14ac:dyDescent="0.2">
      <c r="A123" s="106">
        <f t="shared" si="1"/>
        <v>609535</v>
      </c>
      <c r="B123" s="106">
        <v>4</v>
      </c>
      <c r="C123" s="106">
        <v>16</v>
      </c>
      <c r="D123" s="106">
        <v>89</v>
      </c>
      <c r="E123" s="7" t="s">
        <v>839</v>
      </c>
      <c r="H123" s="106">
        <f>IF(OR(AND('Раздел 4'!P34=0,'Раздел 4'!Q34=0),AND('Раздел 4'!P34&gt;0,'Раздел 4'!Q34&gt;0)),0,1)</f>
        <v>0</v>
      </c>
    </row>
    <row r="124" spans="1:8" ht="12.75" x14ac:dyDescent="0.2">
      <c r="A124" s="106">
        <f t="shared" si="1"/>
        <v>609535</v>
      </c>
      <c r="B124" s="106">
        <v>4</v>
      </c>
      <c r="C124" s="106">
        <v>16</v>
      </c>
      <c r="D124" s="106">
        <v>90</v>
      </c>
      <c r="E124" s="7" t="s">
        <v>840</v>
      </c>
      <c r="H124" s="106">
        <f>IF(OR(AND('Раздел 4'!P35=0,'Раздел 4'!Q35=0),AND('Раздел 4'!P35&gt;0,'Раздел 4'!Q35&gt;0)),0,1)</f>
        <v>0</v>
      </c>
    </row>
    <row r="125" spans="1:8" ht="12.75" x14ac:dyDescent="0.2">
      <c r="A125" s="106">
        <f t="shared" si="1"/>
        <v>609535</v>
      </c>
      <c r="B125" s="106">
        <v>4</v>
      </c>
      <c r="C125" s="106">
        <v>16</v>
      </c>
      <c r="D125" s="106">
        <v>91</v>
      </c>
      <c r="E125" s="7" t="s">
        <v>841</v>
      </c>
      <c r="H125" s="106">
        <f>IF(OR(AND('Раздел 4'!P36=0,'Раздел 4'!Q36=0),AND('Раздел 4'!P36&gt;0,'Раздел 4'!Q36&gt;0)),0,1)</f>
        <v>0</v>
      </c>
    </row>
    <row r="126" spans="1:8" ht="12.75" x14ac:dyDescent="0.2">
      <c r="A126" s="106">
        <f t="shared" si="1"/>
        <v>609535</v>
      </c>
      <c r="B126" s="106">
        <v>4</v>
      </c>
      <c r="C126" s="106">
        <v>17</v>
      </c>
      <c r="D126" s="106">
        <v>92</v>
      </c>
      <c r="E126" s="7" t="s">
        <v>842</v>
      </c>
      <c r="H126" s="106">
        <f>IF(OR(AND('Раздел 4'!U21=0,'Раздел 4'!V21=0),AND('Раздел 4'!U21&gt;0,'Раздел 4'!V21&gt;0)),0,1)</f>
        <v>0</v>
      </c>
    </row>
    <row r="127" spans="1:8" ht="12.75" x14ac:dyDescent="0.2">
      <c r="A127" s="106">
        <f t="shared" si="1"/>
        <v>609535</v>
      </c>
      <c r="B127" s="106">
        <v>4</v>
      </c>
      <c r="C127" s="106">
        <v>17</v>
      </c>
      <c r="D127" s="106">
        <v>93</v>
      </c>
      <c r="E127" s="7" t="s">
        <v>843</v>
      </c>
      <c r="H127" s="106">
        <f>IF(OR(AND('Раздел 4'!U22=0,'Раздел 4'!V22=0),AND('Раздел 4'!U22&gt;0,'Раздел 4'!V22&gt;0)),0,1)</f>
        <v>0</v>
      </c>
    </row>
    <row r="128" spans="1:8" ht="12.75" x14ac:dyDescent="0.2">
      <c r="A128" s="106">
        <f t="shared" si="1"/>
        <v>609535</v>
      </c>
      <c r="B128" s="106">
        <v>4</v>
      </c>
      <c r="C128" s="106">
        <v>17</v>
      </c>
      <c r="D128" s="106">
        <v>94</v>
      </c>
      <c r="E128" s="7" t="s">
        <v>844</v>
      </c>
      <c r="H128" s="106">
        <f>IF(OR(AND('Раздел 4'!U23=0,'Раздел 4'!V23=0),AND('Раздел 4'!U23&gt;0,'Раздел 4'!V23&gt;0)),0,1)</f>
        <v>0</v>
      </c>
    </row>
    <row r="129" spans="1:8" ht="12.75" x14ac:dyDescent="0.2">
      <c r="A129" s="106">
        <f t="shared" si="1"/>
        <v>609535</v>
      </c>
      <c r="B129" s="106">
        <v>4</v>
      </c>
      <c r="C129" s="106">
        <v>17</v>
      </c>
      <c r="D129" s="106">
        <v>95</v>
      </c>
      <c r="E129" s="7" t="s">
        <v>845</v>
      </c>
      <c r="H129" s="106">
        <f>IF(OR(AND('Раздел 4'!U24=0,'Раздел 4'!V24=0),AND('Раздел 4'!U24&gt;0,'Раздел 4'!V24&gt;0)),0,1)</f>
        <v>0</v>
      </c>
    </row>
    <row r="130" spans="1:8" ht="12.75" x14ac:dyDescent="0.2">
      <c r="A130" s="106">
        <f t="shared" si="1"/>
        <v>609535</v>
      </c>
      <c r="B130" s="106">
        <v>4</v>
      </c>
      <c r="C130" s="106">
        <v>17</v>
      </c>
      <c r="D130" s="106">
        <v>96</v>
      </c>
      <c r="E130" s="7" t="s">
        <v>846</v>
      </c>
      <c r="H130" s="106">
        <f>IF(OR(AND('Раздел 4'!U25=0,'Раздел 4'!V25=0),AND('Раздел 4'!U25&gt;0,'Раздел 4'!V25&gt;0)),0,1)</f>
        <v>0</v>
      </c>
    </row>
    <row r="131" spans="1:8" ht="12.75" x14ac:dyDescent="0.2">
      <c r="A131" s="106">
        <f t="shared" si="1"/>
        <v>609535</v>
      </c>
      <c r="B131" s="106">
        <v>4</v>
      </c>
      <c r="C131" s="106">
        <v>17</v>
      </c>
      <c r="D131" s="106">
        <v>97</v>
      </c>
      <c r="E131" s="7" t="s">
        <v>847</v>
      </c>
      <c r="H131" s="106">
        <f>IF(OR(AND('Раздел 4'!U26=0,'Раздел 4'!V26=0),AND('Раздел 4'!U26&gt;0,'Раздел 4'!V26&gt;0)),0,1)</f>
        <v>0</v>
      </c>
    </row>
    <row r="132" spans="1:8" ht="12.75" x14ac:dyDescent="0.2">
      <c r="A132" s="106">
        <f t="shared" si="1"/>
        <v>609535</v>
      </c>
      <c r="B132" s="106">
        <v>4</v>
      </c>
      <c r="C132" s="106">
        <v>17</v>
      </c>
      <c r="D132" s="106">
        <v>98</v>
      </c>
      <c r="E132" s="7" t="s">
        <v>848</v>
      </c>
      <c r="H132" s="106">
        <f>IF(OR(AND('Раздел 4'!U27=0,'Раздел 4'!V27=0),AND('Раздел 4'!U27&gt;0,'Раздел 4'!V27&gt;0)),0,1)</f>
        <v>0</v>
      </c>
    </row>
    <row r="133" spans="1:8" ht="12.75" x14ac:dyDescent="0.2">
      <c r="A133" s="106">
        <f t="shared" si="1"/>
        <v>609535</v>
      </c>
      <c r="B133" s="106">
        <v>4</v>
      </c>
      <c r="C133" s="106">
        <v>17</v>
      </c>
      <c r="D133" s="106">
        <v>99</v>
      </c>
      <c r="E133" s="7" t="s">
        <v>849</v>
      </c>
      <c r="H133" s="106">
        <f>IF(OR(AND('Раздел 4'!U28=0,'Раздел 4'!V28=0),AND('Раздел 4'!U28&gt;0,'Раздел 4'!V28&gt;0)),0,1)</f>
        <v>0</v>
      </c>
    </row>
    <row r="134" spans="1:8" ht="12.75" x14ac:dyDescent="0.2">
      <c r="A134" s="106">
        <f t="shared" si="1"/>
        <v>609535</v>
      </c>
      <c r="B134" s="106">
        <v>4</v>
      </c>
      <c r="C134" s="106">
        <v>17</v>
      </c>
      <c r="D134" s="106">
        <v>100</v>
      </c>
      <c r="E134" s="7" t="s">
        <v>850</v>
      </c>
      <c r="H134" s="106">
        <f>IF(OR(AND('Раздел 4'!U29=0,'Раздел 4'!V29=0),AND('Раздел 4'!U29&gt;0,'Раздел 4'!V29&gt;0)),0,1)</f>
        <v>0</v>
      </c>
    </row>
    <row r="135" spans="1:8" ht="12.75" x14ac:dyDescent="0.2">
      <c r="A135" s="106">
        <f t="shared" si="1"/>
        <v>609535</v>
      </c>
      <c r="B135" s="106">
        <v>4</v>
      </c>
      <c r="C135" s="106">
        <v>17</v>
      </c>
      <c r="D135" s="106">
        <v>101</v>
      </c>
      <c r="E135" s="7" t="s">
        <v>7</v>
      </c>
      <c r="H135" s="106">
        <f>IF(OR(AND('Раздел 4'!U30=0,'Раздел 4'!V30=0),AND('Раздел 4'!U30&gt;0,'Раздел 4'!V30&gt;0)),0,1)</f>
        <v>0</v>
      </c>
    </row>
    <row r="136" spans="1:8" ht="12.75" x14ac:dyDescent="0.2">
      <c r="A136" s="106">
        <f t="shared" si="1"/>
        <v>609535</v>
      </c>
      <c r="B136" s="106">
        <v>4</v>
      </c>
      <c r="C136" s="106">
        <v>17</v>
      </c>
      <c r="D136" s="106">
        <v>102</v>
      </c>
      <c r="E136" s="7" t="s">
        <v>8</v>
      </c>
      <c r="H136" s="106">
        <f>IF(OR(AND('Раздел 4'!U31=0,'Раздел 4'!V31=0),AND('Раздел 4'!U31&gt;0,'Раздел 4'!V31&gt;0)),0,1)</f>
        <v>0</v>
      </c>
    </row>
    <row r="137" spans="1:8" ht="12.75" x14ac:dyDescent="0.2">
      <c r="A137" s="106">
        <f t="shared" si="1"/>
        <v>609535</v>
      </c>
      <c r="B137" s="106">
        <v>4</v>
      </c>
      <c r="C137" s="106">
        <v>17</v>
      </c>
      <c r="D137" s="106">
        <v>103</v>
      </c>
      <c r="E137" s="7" t="s">
        <v>9</v>
      </c>
      <c r="H137" s="106">
        <f>IF(OR(AND('Раздел 4'!U32=0,'Раздел 4'!V32=0),AND('Раздел 4'!U32&gt;0,'Раздел 4'!V32&gt;0)),0,1)</f>
        <v>0</v>
      </c>
    </row>
    <row r="138" spans="1:8" ht="12.75" x14ac:dyDescent="0.2">
      <c r="A138" s="106">
        <f t="shared" si="1"/>
        <v>609535</v>
      </c>
      <c r="B138" s="106">
        <v>4</v>
      </c>
      <c r="C138" s="106">
        <v>17</v>
      </c>
      <c r="D138" s="106">
        <v>104</v>
      </c>
      <c r="E138" s="7" t="s">
        <v>867</v>
      </c>
      <c r="H138" s="106">
        <f>IF(OR(AND('Раздел 4'!U33=0,'Раздел 4'!V33=0),AND('Раздел 4'!U33&gt;0,'Раздел 4'!V33&gt;0)),0,1)</f>
        <v>0</v>
      </c>
    </row>
    <row r="139" spans="1:8" ht="12.75" x14ac:dyDescent="0.2">
      <c r="A139" s="106">
        <f t="shared" si="1"/>
        <v>609535</v>
      </c>
      <c r="B139" s="106">
        <v>4</v>
      </c>
      <c r="C139" s="106">
        <v>17</v>
      </c>
      <c r="D139" s="106">
        <v>105</v>
      </c>
      <c r="E139" s="7" t="s">
        <v>868</v>
      </c>
      <c r="H139" s="106">
        <f>IF(OR(AND('Раздел 4'!U34=0,'Раздел 4'!V34=0),AND('Раздел 4'!U34&gt;0,'Раздел 4'!V34&gt;0)),0,1)</f>
        <v>0</v>
      </c>
    </row>
    <row r="140" spans="1:8" ht="12.75" x14ac:dyDescent="0.2">
      <c r="A140" s="106">
        <f t="shared" si="1"/>
        <v>609535</v>
      </c>
      <c r="B140" s="106">
        <v>4</v>
      </c>
      <c r="C140" s="106">
        <v>17</v>
      </c>
      <c r="D140" s="106">
        <v>106</v>
      </c>
      <c r="E140" s="7" t="s">
        <v>869</v>
      </c>
      <c r="H140" s="106">
        <f>IF(OR(AND('Раздел 4'!U35=0,'Раздел 4'!V35=0),AND('Раздел 4'!U35&gt;0,'Раздел 4'!V35&gt;0)),0,1)</f>
        <v>0</v>
      </c>
    </row>
    <row r="141" spans="1:8" ht="12.75" x14ac:dyDescent="0.2">
      <c r="A141" s="106">
        <f t="shared" ref="A141:A417" si="2">P_3</f>
        <v>609535</v>
      </c>
      <c r="B141" s="106">
        <v>4</v>
      </c>
      <c r="C141" s="106">
        <v>18</v>
      </c>
      <c r="D141" s="106">
        <v>107</v>
      </c>
      <c r="E141" s="7" t="s">
        <v>23</v>
      </c>
      <c r="H141" s="106">
        <f>IF(OR(AND('Раздел 4'!W21=0,'Раздел 4'!X21=0),AND('Раздел 4'!W21&gt;0,'Раздел 4'!X21&gt;0)),0,1)</f>
        <v>0</v>
      </c>
    </row>
    <row r="142" spans="1:8" ht="12.75" x14ac:dyDescent="0.2">
      <c r="A142" s="106">
        <f t="shared" si="2"/>
        <v>609535</v>
      </c>
      <c r="B142" s="106">
        <v>4</v>
      </c>
      <c r="C142" s="106">
        <v>18</v>
      </c>
      <c r="D142" s="106">
        <v>108</v>
      </c>
      <c r="E142" s="7" t="s">
        <v>24</v>
      </c>
      <c r="H142" s="106">
        <f>IF(OR(AND('Раздел 4'!W22=0,'Раздел 4'!X22=0),AND('Раздел 4'!W22&gt;0,'Раздел 4'!X22&gt;0)),0,1)</f>
        <v>0</v>
      </c>
    </row>
    <row r="143" spans="1:8" ht="12.75" x14ac:dyDescent="0.2">
      <c r="A143" s="106">
        <f t="shared" si="2"/>
        <v>609535</v>
      </c>
      <c r="B143" s="106">
        <v>4</v>
      </c>
      <c r="C143" s="106">
        <v>18</v>
      </c>
      <c r="D143" s="106">
        <v>109</v>
      </c>
      <c r="E143" s="7" t="s">
        <v>890</v>
      </c>
      <c r="H143" s="106">
        <f>IF(OR(AND('Раздел 4'!W23=0,'Раздел 4'!X23=0),AND('Раздел 4'!W23&gt;0,'Раздел 4'!X23&gt;0)),0,1)</f>
        <v>0</v>
      </c>
    </row>
    <row r="144" spans="1:8" ht="12.75" x14ac:dyDescent="0.2">
      <c r="A144" s="106">
        <f t="shared" si="2"/>
        <v>609535</v>
      </c>
      <c r="B144" s="106">
        <v>4</v>
      </c>
      <c r="C144" s="106">
        <v>18</v>
      </c>
      <c r="D144" s="106">
        <v>110</v>
      </c>
      <c r="E144" s="7" t="s">
        <v>891</v>
      </c>
      <c r="H144" s="106">
        <f>IF(OR(AND('Раздел 4'!W24=0,'Раздел 4'!X24=0),AND('Раздел 4'!W24&gt;0,'Раздел 4'!X24&gt;0)),0,1)</f>
        <v>0</v>
      </c>
    </row>
    <row r="145" spans="1:8" ht="12.75" x14ac:dyDescent="0.2">
      <c r="A145" s="106">
        <f t="shared" si="2"/>
        <v>609535</v>
      </c>
      <c r="B145" s="106">
        <v>4</v>
      </c>
      <c r="C145" s="106">
        <v>18</v>
      </c>
      <c r="D145" s="106">
        <v>111</v>
      </c>
      <c r="E145" s="7" t="s">
        <v>892</v>
      </c>
      <c r="H145" s="106">
        <f>IF(OR(AND('Раздел 4'!W25=0,'Раздел 4'!X25=0),AND('Раздел 4'!W25&gt;0,'Раздел 4'!X25&gt;0)),0,1)</f>
        <v>0</v>
      </c>
    </row>
    <row r="146" spans="1:8" ht="12.75" x14ac:dyDescent="0.2">
      <c r="A146" s="106">
        <f t="shared" si="2"/>
        <v>609535</v>
      </c>
      <c r="B146" s="106">
        <v>4</v>
      </c>
      <c r="C146" s="106">
        <v>18</v>
      </c>
      <c r="D146" s="106">
        <v>112</v>
      </c>
      <c r="E146" s="7" t="s">
        <v>26</v>
      </c>
      <c r="H146" s="106">
        <f>IF(OR(AND('Раздел 4'!W26=0,'Раздел 4'!X26=0),AND('Раздел 4'!W26&gt;0,'Раздел 4'!X26&gt;0)),0,1)</f>
        <v>0</v>
      </c>
    </row>
    <row r="147" spans="1:8" ht="12.75" x14ac:dyDescent="0.2">
      <c r="A147" s="106">
        <f t="shared" si="2"/>
        <v>609535</v>
      </c>
      <c r="B147" s="106">
        <v>4</v>
      </c>
      <c r="C147" s="106">
        <v>18</v>
      </c>
      <c r="D147" s="106">
        <v>113</v>
      </c>
      <c r="E147" s="7" t="s">
        <v>27</v>
      </c>
      <c r="H147" s="106">
        <f>IF(OR(AND('Раздел 4'!W27=0,'Раздел 4'!X27=0),AND('Раздел 4'!W27&gt;0,'Раздел 4'!X27&gt;0)),0,1)</f>
        <v>0</v>
      </c>
    </row>
    <row r="148" spans="1:8" ht="12.75" x14ac:dyDescent="0.2">
      <c r="A148" s="106">
        <f t="shared" si="2"/>
        <v>609535</v>
      </c>
      <c r="B148" s="106">
        <v>4</v>
      </c>
      <c r="C148" s="106">
        <v>18</v>
      </c>
      <c r="D148" s="106">
        <v>114</v>
      </c>
      <c r="E148" s="7" t="s">
        <v>28</v>
      </c>
      <c r="H148" s="106">
        <f>IF(OR(AND('Раздел 4'!W28=0,'Раздел 4'!X28=0),AND('Раздел 4'!W28&gt;0,'Раздел 4'!X28&gt;0)),0,1)</f>
        <v>0</v>
      </c>
    </row>
    <row r="149" spans="1:8" ht="12.75" x14ac:dyDescent="0.2">
      <c r="A149" s="106">
        <f t="shared" si="2"/>
        <v>609535</v>
      </c>
      <c r="B149" s="106">
        <v>4</v>
      </c>
      <c r="C149" s="106">
        <v>18</v>
      </c>
      <c r="D149" s="106">
        <v>115</v>
      </c>
      <c r="E149" s="7" t="s">
        <v>29</v>
      </c>
      <c r="H149" s="106">
        <f>IF(OR(AND('Раздел 4'!W29=0,'Раздел 4'!X29=0),AND('Раздел 4'!W29&gt;0,'Раздел 4'!X29&gt;0)),0,1)</f>
        <v>0</v>
      </c>
    </row>
    <row r="150" spans="1:8" ht="12.75" x14ac:dyDescent="0.2">
      <c r="A150" s="106">
        <f t="shared" si="2"/>
        <v>609535</v>
      </c>
      <c r="B150" s="106">
        <v>4</v>
      </c>
      <c r="C150" s="106">
        <v>18</v>
      </c>
      <c r="D150" s="106">
        <v>116</v>
      </c>
      <c r="E150" s="7" t="s">
        <v>906</v>
      </c>
      <c r="H150" s="106">
        <f>IF(OR(AND('Раздел 4'!W30=0,'Раздел 4'!X30=0),AND('Раздел 4'!W30&gt;0,'Раздел 4'!X30&gt;0)),0,1)</f>
        <v>0</v>
      </c>
    </row>
    <row r="151" spans="1:8" ht="12.75" x14ac:dyDescent="0.2">
      <c r="A151" s="106">
        <f t="shared" si="2"/>
        <v>609535</v>
      </c>
      <c r="B151" s="106">
        <v>4</v>
      </c>
      <c r="C151" s="106">
        <v>18</v>
      </c>
      <c r="D151" s="106">
        <v>117</v>
      </c>
      <c r="E151" s="7" t="s">
        <v>907</v>
      </c>
      <c r="H151" s="106">
        <f>IF(OR(AND('Раздел 4'!W31=0,'Раздел 4'!X31=0),AND('Раздел 4'!W31&gt;0,'Раздел 4'!X31&gt;0)),0,1)</f>
        <v>0</v>
      </c>
    </row>
    <row r="152" spans="1:8" ht="12.75" x14ac:dyDescent="0.2">
      <c r="A152" s="106">
        <f t="shared" si="2"/>
        <v>609535</v>
      </c>
      <c r="B152" s="106">
        <v>4</v>
      </c>
      <c r="C152" s="106">
        <v>18</v>
      </c>
      <c r="D152" s="106">
        <v>118</v>
      </c>
      <c r="E152" s="7" t="s">
        <v>908</v>
      </c>
      <c r="H152" s="106">
        <f>IF(OR(AND('Раздел 4'!W32=0,'Раздел 4'!X32=0),AND('Раздел 4'!W32&gt;0,'Раздел 4'!X32&gt;0)),0,1)</f>
        <v>0</v>
      </c>
    </row>
    <row r="153" spans="1:8" ht="12.75" x14ac:dyDescent="0.2">
      <c r="A153" s="106">
        <f t="shared" si="2"/>
        <v>609535</v>
      </c>
      <c r="B153" s="106">
        <v>4</v>
      </c>
      <c r="C153" s="106">
        <v>18</v>
      </c>
      <c r="D153" s="106">
        <v>119</v>
      </c>
      <c r="E153" s="7" t="s">
        <v>909</v>
      </c>
      <c r="H153" s="106">
        <f>IF(OR(AND('Раздел 4'!W33=0,'Раздел 4'!X33=0),AND('Раздел 4'!W33&gt;0,'Раздел 4'!X33&gt;0)),0,1)</f>
        <v>0</v>
      </c>
    </row>
    <row r="154" spans="1:8" ht="12.75" x14ac:dyDescent="0.2">
      <c r="A154" s="106">
        <f t="shared" si="2"/>
        <v>609535</v>
      </c>
      <c r="B154" s="106">
        <v>4</v>
      </c>
      <c r="C154" s="106">
        <v>18</v>
      </c>
      <c r="D154" s="106">
        <v>120</v>
      </c>
      <c r="E154" s="7" t="s">
        <v>910</v>
      </c>
      <c r="H154" s="106">
        <f>IF(OR(AND('Раздел 4'!W34=0,'Раздел 4'!X34=0),AND('Раздел 4'!W34&gt;0,'Раздел 4'!X34&gt;0)),0,1)</f>
        <v>0</v>
      </c>
    </row>
    <row r="155" spans="1:8" ht="12.75" x14ac:dyDescent="0.2">
      <c r="A155" s="106">
        <f t="shared" si="2"/>
        <v>609535</v>
      </c>
      <c r="B155" s="106">
        <v>4</v>
      </c>
      <c r="C155" s="106">
        <v>18</v>
      </c>
      <c r="D155" s="106">
        <v>121</v>
      </c>
      <c r="E155" s="7" t="s">
        <v>911</v>
      </c>
      <c r="H155" s="106">
        <f>IF(OR(AND('Раздел 4'!W35=0,'Раздел 4'!X35=0),AND('Раздел 4'!W35&gt;0,'Раздел 4'!X35&gt;0)),0,1)</f>
        <v>0</v>
      </c>
    </row>
    <row r="156" spans="1:8" ht="12.75" x14ac:dyDescent="0.2">
      <c r="A156" s="106">
        <f t="shared" si="2"/>
        <v>609535</v>
      </c>
      <c r="B156" s="106">
        <v>4</v>
      </c>
      <c r="C156" s="106">
        <v>19</v>
      </c>
      <c r="D156" s="106">
        <v>122</v>
      </c>
      <c r="E156" s="7" t="s">
        <v>912</v>
      </c>
      <c r="H156" s="106">
        <f>IF(OR(AND('Раздел 4'!Y21=0,'Раздел 4'!Z21=0),AND('Раздел 4'!Y21&gt;0,'Раздел 4'!Z21&gt;0)),0,1)</f>
        <v>0</v>
      </c>
    </row>
    <row r="157" spans="1:8" ht="12.75" x14ac:dyDescent="0.2">
      <c r="A157" s="106">
        <f t="shared" si="2"/>
        <v>609535</v>
      </c>
      <c r="B157" s="106">
        <v>4</v>
      </c>
      <c r="C157" s="106">
        <v>19</v>
      </c>
      <c r="D157" s="106">
        <v>123</v>
      </c>
      <c r="E157" s="7" t="s">
        <v>913</v>
      </c>
      <c r="H157" s="106">
        <f>IF(OR(AND('Раздел 4'!Y22=0,'Раздел 4'!Z22=0),AND('Раздел 4'!Y22&gt;0,'Раздел 4'!Z22&gt;0)),0,1)</f>
        <v>0</v>
      </c>
    </row>
    <row r="158" spans="1:8" ht="12.75" x14ac:dyDescent="0.2">
      <c r="A158" s="106">
        <f t="shared" si="2"/>
        <v>609535</v>
      </c>
      <c r="B158" s="106">
        <v>4</v>
      </c>
      <c r="C158" s="106">
        <v>19</v>
      </c>
      <c r="D158" s="106">
        <v>124</v>
      </c>
      <c r="E158" s="7" t="s">
        <v>914</v>
      </c>
      <c r="H158" s="106">
        <f>IF(OR(AND('Раздел 4'!Y23=0,'Раздел 4'!Z23=0),AND('Раздел 4'!Y23&gt;0,'Раздел 4'!Z23&gt;0)),0,1)</f>
        <v>0</v>
      </c>
    </row>
    <row r="159" spans="1:8" ht="12.75" x14ac:dyDescent="0.2">
      <c r="A159" s="106">
        <f t="shared" si="2"/>
        <v>609535</v>
      </c>
      <c r="B159" s="106">
        <v>4</v>
      </c>
      <c r="C159" s="106">
        <v>19</v>
      </c>
      <c r="D159" s="106">
        <v>125</v>
      </c>
      <c r="E159" s="7" t="s">
        <v>915</v>
      </c>
      <c r="H159" s="106">
        <f>IF(OR(AND('Раздел 4'!Y24=0,'Раздел 4'!Z24=0),AND('Раздел 4'!Y24&gt;0,'Раздел 4'!Z24&gt;0)),0,1)</f>
        <v>0</v>
      </c>
    </row>
    <row r="160" spans="1:8" ht="12.75" x14ac:dyDescent="0.2">
      <c r="A160" s="106">
        <f t="shared" si="2"/>
        <v>609535</v>
      </c>
      <c r="B160" s="106">
        <v>4</v>
      </c>
      <c r="C160" s="106">
        <v>19</v>
      </c>
      <c r="D160" s="106">
        <v>126</v>
      </c>
      <c r="E160" s="7" t="s">
        <v>916</v>
      </c>
      <c r="H160" s="106">
        <f>IF(OR(AND('Раздел 4'!Y25=0,'Раздел 4'!Z25=0),AND('Раздел 4'!Y25&gt;0,'Раздел 4'!Z25&gt;0)),0,1)</f>
        <v>0</v>
      </c>
    </row>
    <row r="161" spans="1:8" ht="12.75" x14ac:dyDescent="0.2">
      <c r="A161" s="106">
        <f t="shared" si="2"/>
        <v>609535</v>
      </c>
      <c r="B161" s="106">
        <v>4</v>
      </c>
      <c r="C161" s="106">
        <v>19</v>
      </c>
      <c r="D161" s="106">
        <v>127</v>
      </c>
      <c r="E161" s="7" t="s">
        <v>938</v>
      </c>
      <c r="H161" s="106">
        <f>IF(OR(AND('Раздел 4'!Y26=0,'Раздел 4'!Z26=0),AND('Раздел 4'!Y26&gt;0,'Раздел 4'!Z26&gt;0)),0,1)</f>
        <v>0</v>
      </c>
    </row>
    <row r="162" spans="1:8" ht="12.75" x14ac:dyDescent="0.2">
      <c r="A162" s="106">
        <f t="shared" si="2"/>
        <v>609535</v>
      </c>
      <c r="B162" s="106">
        <v>4</v>
      </c>
      <c r="C162" s="106">
        <v>19</v>
      </c>
      <c r="D162" s="106">
        <v>128</v>
      </c>
      <c r="E162" s="7" t="s">
        <v>939</v>
      </c>
      <c r="H162" s="106">
        <f>IF(OR(AND('Раздел 4'!Y27=0,'Раздел 4'!Z27=0),AND('Раздел 4'!Y27&gt;0,'Раздел 4'!Z27&gt;0)),0,1)</f>
        <v>0</v>
      </c>
    </row>
    <row r="163" spans="1:8" ht="12.75" x14ac:dyDescent="0.2">
      <c r="A163" s="106">
        <f t="shared" si="2"/>
        <v>609535</v>
      </c>
      <c r="B163" s="106">
        <v>4</v>
      </c>
      <c r="C163" s="106">
        <v>19</v>
      </c>
      <c r="D163" s="106">
        <v>129</v>
      </c>
      <c r="E163" s="7" t="s">
        <v>940</v>
      </c>
      <c r="H163" s="106">
        <f>IF(OR(AND('Раздел 4'!Y28=0,'Раздел 4'!Z28=0),AND('Раздел 4'!Y28&gt;0,'Раздел 4'!Z28&gt;0)),0,1)</f>
        <v>0</v>
      </c>
    </row>
    <row r="164" spans="1:8" ht="12.75" x14ac:dyDescent="0.2">
      <c r="A164" s="106">
        <f t="shared" si="2"/>
        <v>609535</v>
      </c>
      <c r="B164" s="106">
        <v>4</v>
      </c>
      <c r="C164" s="106">
        <v>19</v>
      </c>
      <c r="D164" s="106">
        <v>130</v>
      </c>
      <c r="E164" s="7" t="s">
        <v>941</v>
      </c>
      <c r="H164" s="106">
        <f>IF(OR(AND('Раздел 4'!Y29=0,'Раздел 4'!Z29=0),AND('Раздел 4'!Y29&gt;0,'Раздел 4'!Z29&gt;0)),0,1)</f>
        <v>0</v>
      </c>
    </row>
    <row r="165" spans="1:8" ht="12.75" x14ac:dyDescent="0.2">
      <c r="A165" s="106">
        <f t="shared" si="2"/>
        <v>609535</v>
      </c>
      <c r="B165" s="106">
        <v>4</v>
      </c>
      <c r="C165" s="106">
        <v>19</v>
      </c>
      <c r="D165" s="106">
        <v>131</v>
      </c>
      <c r="E165" s="7" t="s">
        <v>942</v>
      </c>
      <c r="H165" s="106">
        <f>IF(OR(AND('Раздел 4'!Y30=0,'Раздел 4'!Z30=0),AND('Раздел 4'!Y30&gt;0,'Раздел 4'!Z30&gt;0)),0,1)</f>
        <v>0</v>
      </c>
    </row>
    <row r="166" spans="1:8" ht="12.75" x14ac:dyDescent="0.2">
      <c r="A166" s="106">
        <f t="shared" si="2"/>
        <v>609535</v>
      </c>
      <c r="B166" s="106">
        <v>4</v>
      </c>
      <c r="C166" s="106">
        <v>19</v>
      </c>
      <c r="D166" s="106">
        <v>132</v>
      </c>
      <c r="E166" s="7" t="s">
        <v>943</v>
      </c>
      <c r="H166" s="106">
        <f>IF(OR(AND('Раздел 4'!Y31=0,'Раздел 4'!Z31=0),AND('Раздел 4'!Y31&gt;0,'Раздел 4'!Z31&gt;0)),0,1)</f>
        <v>0</v>
      </c>
    </row>
    <row r="167" spans="1:8" ht="12.75" x14ac:dyDescent="0.2">
      <c r="A167" s="106">
        <f t="shared" si="2"/>
        <v>609535</v>
      </c>
      <c r="B167" s="106">
        <v>4</v>
      </c>
      <c r="C167" s="106">
        <v>19</v>
      </c>
      <c r="D167" s="106">
        <v>133</v>
      </c>
      <c r="E167" s="7" t="s">
        <v>944</v>
      </c>
      <c r="H167" s="106">
        <f>IF(OR(AND('Раздел 4'!Y32=0,'Раздел 4'!Z32=0),AND('Раздел 4'!Y32&gt;0,'Раздел 4'!Z32&gt;0)),0,1)</f>
        <v>0</v>
      </c>
    </row>
    <row r="168" spans="1:8" ht="12.75" x14ac:dyDescent="0.2">
      <c r="A168" s="106">
        <f t="shared" si="2"/>
        <v>609535</v>
      </c>
      <c r="B168" s="106">
        <v>4</v>
      </c>
      <c r="C168" s="106">
        <v>19</v>
      </c>
      <c r="D168" s="106">
        <v>134</v>
      </c>
      <c r="E168" s="7" t="s">
        <v>950</v>
      </c>
      <c r="H168" s="106">
        <f>IF(OR(AND('Раздел 4'!Y33=0,'Раздел 4'!Z33=0),AND('Раздел 4'!Y33&gt;0,'Раздел 4'!Z33&gt;0)),0,1)</f>
        <v>0</v>
      </c>
    </row>
    <row r="169" spans="1:8" ht="12.75" x14ac:dyDescent="0.2">
      <c r="A169" s="106">
        <f t="shared" si="2"/>
        <v>609535</v>
      </c>
      <c r="B169" s="106">
        <v>4</v>
      </c>
      <c r="C169" s="106">
        <v>19</v>
      </c>
      <c r="D169" s="106">
        <v>135</v>
      </c>
      <c r="E169" s="7" t="s">
        <v>1191</v>
      </c>
      <c r="H169" s="106">
        <f>IF(OR(AND('Раздел 4'!Y34=0,'Раздел 4'!Z34=0),AND('Раздел 4'!Y34&gt;0,'Раздел 4'!Z34&gt;0)),0,1)</f>
        <v>0</v>
      </c>
    </row>
    <row r="170" spans="1:8" ht="12.75" x14ac:dyDescent="0.2">
      <c r="A170" s="106">
        <f t="shared" si="2"/>
        <v>609535</v>
      </c>
      <c r="B170" s="106">
        <v>4</v>
      </c>
      <c r="C170" s="106">
        <v>19</v>
      </c>
      <c r="D170" s="106">
        <v>136</v>
      </c>
      <c r="E170" s="7" t="s">
        <v>1192</v>
      </c>
      <c r="H170" s="106">
        <f>IF(OR(AND('Раздел 4'!Y35=0,'Раздел 4'!Z35=0),AND('Раздел 4'!Y35&gt;0,'Раздел 4'!Z35&gt;0)),0,1)</f>
        <v>0</v>
      </c>
    </row>
    <row r="171" spans="1:8" ht="12.75" x14ac:dyDescent="0.2">
      <c r="A171" s="106">
        <f t="shared" si="2"/>
        <v>609535</v>
      </c>
      <c r="B171" s="106">
        <v>4</v>
      </c>
      <c r="C171" s="106">
        <v>20</v>
      </c>
      <c r="D171" s="106">
        <v>137</v>
      </c>
      <c r="E171" s="7" t="s">
        <v>65</v>
      </c>
      <c r="H171" s="106">
        <f>IF(OR(AND('Раздел 4'!AA21=0,'Раздел 4'!AB21=0),AND('Раздел 4'!AA21&gt;0,'Раздел 4'!AB21&gt;0)),0,1)</f>
        <v>0</v>
      </c>
    </row>
    <row r="172" spans="1:8" ht="12.75" x14ac:dyDescent="0.2">
      <c r="A172" s="106">
        <f t="shared" si="2"/>
        <v>609535</v>
      </c>
      <c r="B172" s="106">
        <v>4</v>
      </c>
      <c r="C172" s="106">
        <v>20</v>
      </c>
      <c r="D172" s="106">
        <v>138</v>
      </c>
      <c r="E172" s="7" t="s">
        <v>66</v>
      </c>
      <c r="H172" s="106">
        <f>IF(OR(AND('Раздел 4'!AA22=0,'Раздел 4'!AB22=0),AND('Раздел 4'!AA22&gt;0,'Раздел 4'!AB22&gt;0)),0,1)</f>
        <v>0</v>
      </c>
    </row>
    <row r="173" spans="1:8" ht="12.75" x14ac:dyDescent="0.2">
      <c r="A173" s="106">
        <f t="shared" si="2"/>
        <v>609535</v>
      </c>
      <c r="B173" s="106">
        <v>4</v>
      </c>
      <c r="C173" s="106">
        <v>20</v>
      </c>
      <c r="D173" s="106">
        <v>139</v>
      </c>
      <c r="E173" s="7" t="s">
        <v>67</v>
      </c>
      <c r="H173" s="106">
        <f>IF(OR(AND('Раздел 4'!AA23=0,'Раздел 4'!AB23=0),AND('Раздел 4'!AA23&gt;0,'Раздел 4'!AB23&gt;0)),0,1)</f>
        <v>0</v>
      </c>
    </row>
    <row r="174" spans="1:8" ht="12.75" x14ac:dyDescent="0.2">
      <c r="A174" s="106">
        <f t="shared" si="2"/>
        <v>609535</v>
      </c>
      <c r="B174" s="106">
        <v>4</v>
      </c>
      <c r="C174" s="106">
        <v>20</v>
      </c>
      <c r="D174" s="106">
        <v>140</v>
      </c>
      <c r="E174" s="7" t="s">
        <v>68</v>
      </c>
      <c r="H174" s="106">
        <f>IF(OR(AND('Раздел 4'!AA24=0,'Раздел 4'!AB24=0),AND('Раздел 4'!AA24&gt;0,'Раздел 4'!AB24&gt;0)),0,1)</f>
        <v>0</v>
      </c>
    </row>
    <row r="175" spans="1:8" ht="12.75" x14ac:dyDescent="0.2">
      <c r="A175" s="106">
        <f t="shared" si="2"/>
        <v>609535</v>
      </c>
      <c r="B175" s="106">
        <v>4</v>
      </c>
      <c r="C175" s="106">
        <v>20</v>
      </c>
      <c r="D175" s="106">
        <v>141</v>
      </c>
      <c r="E175" s="7" t="s">
        <v>69</v>
      </c>
      <c r="H175" s="106">
        <f>IF(OR(AND('Раздел 4'!AA25=0,'Раздел 4'!AB25=0),AND('Раздел 4'!AA25&gt;0,'Раздел 4'!AB25&gt;0)),0,1)</f>
        <v>0</v>
      </c>
    </row>
    <row r="176" spans="1:8" ht="12.75" x14ac:dyDescent="0.2">
      <c r="A176" s="106">
        <f t="shared" si="2"/>
        <v>609535</v>
      </c>
      <c r="B176" s="106">
        <v>4</v>
      </c>
      <c r="C176" s="106">
        <v>20</v>
      </c>
      <c r="D176" s="106">
        <v>142</v>
      </c>
      <c r="E176" s="7" t="s">
        <v>70</v>
      </c>
      <c r="H176" s="106">
        <f>IF(OR(AND('Раздел 4'!AA26=0,'Раздел 4'!AB26=0),AND('Раздел 4'!AA26&gt;0,'Раздел 4'!AB26&gt;0)),0,1)</f>
        <v>0</v>
      </c>
    </row>
    <row r="177" spans="1:8" ht="12.75" x14ac:dyDescent="0.2">
      <c r="A177" s="106">
        <f t="shared" si="2"/>
        <v>609535</v>
      </c>
      <c r="B177" s="106">
        <v>4</v>
      </c>
      <c r="C177" s="106">
        <v>20</v>
      </c>
      <c r="D177" s="106">
        <v>143</v>
      </c>
      <c r="E177" s="7" t="s">
        <v>71</v>
      </c>
      <c r="H177" s="106">
        <f>IF(OR(AND('Раздел 4'!AA27=0,'Раздел 4'!AB27=0),AND('Раздел 4'!AA27&gt;0,'Раздел 4'!AB27&gt;0)),0,1)</f>
        <v>0</v>
      </c>
    </row>
    <row r="178" spans="1:8" ht="12.75" x14ac:dyDescent="0.2">
      <c r="A178" s="106">
        <f t="shared" si="2"/>
        <v>609535</v>
      </c>
      <c r="B178" s="106">
        <v>4</v>
      </c>
      <c r="C178" s="106">
        <v>20</v>
      </c>
      <c r="D178" s="106">
        <v>144</v>
      </c>
      <c r="E178" s="7" t="s">
        <v>72</v>
      </c>
      <c r="H178" s="106">
        <f>IF(OR(AND('Раздел 4'!AA28=0,'Раздел 4'!AB28=0),AND('Раздел 4'!AA28&gt;0,'Раздел 4'!AB28&gt;0)),0,1)</f>
        <v>0</v>
      </c>
    </row>
    <row r="179" spans="1:8" ht="12.75" x14ac:dyDescent="0.2">
      <c r="A179" s="106">
        <f t="shared" si="2"/>
        <v>609535</v>
      </c>
      <c r="B179" s="106">
        <v>4</v>
      </c>
      <c r="C179" s="106">
        <v>20</v>
      </c>
      <c r="D179" s="106">
        <v>145</v>
      </c>
      <c r="E179" s="7" t="s">
        <v>73</v>
      </c>
      <c r="H179" s="106">
        <f>IF(OR(AND('Раздел 4'!AA29=0,'Раздел 4'!AB29=0),AND('Раздел 4'!AA29&gt;0,'Раздел 4'!AB29&gt;0)),0,1)</f>
        <v>0</v>
      </c>
    </row>
    <row r="180" spans="1:8" ht="12.75" x14ac:dyDescent="0.2">
      <c r="A180" s="106">
        <f t="shared" si="2"/>
        <v>609535</v>
      </c>
      <c r="B180" s="106">
        <v>4</v>
      </c>
      <c r="C180" s="106">
        <v>20</v>
      </c>
      <c r="D180" s="106">
        <v>146</v>
      </c>
      <c r="E180" s="7" t="s">
        <v>74</v>
      </c>
      <c r="H180" s="106">
        <f>IF(OR(AND('Раздел 4'!AA30=0,'Раздел 4'!AB30=0),AND('Раздел 4'!AA30&gt;0,'Раздел 4'!AB30&gt;0)),0,1)</f>
        <v>0</v>
      </c>
    </row>
    <row r="181" spans="1:8" ht="12.75" x14ac:dyDescent="0.2">
      <c r="A181" s="106">
        <f t="shared" si="2"/>
        <v>609535</v>
      </c>
      <c r="B181" s="106">
        <v>4</v>
      </c>
      <c r="C181" s="106">
        <v>20</v>
      </c>
      <c r="D181" s="106">
        <v>147</v>
      </c>
      <c r="E181" s="7" t="s">
        <v>75</v>
      </c>
      <c r="H181" s="106">
        <f>IF(OR(AND('Раздел 4'!AA31=0,'Раздел 4'!AB31=0),AND('Раздел 4'!AA31&gt;0,'Раздел 4'!AB31&gt;0)),0,1)</f>
        <v>0</v>
      </c>
    </row>
    <row r="182" spans="1:8" ht="12.75" x14ac:dyDescent="0.2">
      <c r="A182" s="106">
        <f t="shared" si="2"/>
        <v>609535</v>
      </c>
      <c r="B182" s="106">
        <v>4</v>
      </c>
      <c r="C182" s="106">
        <v>20</v>
      </c>
      <c r="D182" s="106">
        <v>148</v>
      </c>
      <c r="E182" s="7" t="s">
        <v>76</v>
      </c>
      <c r="H182" s="106">
        <f>IF(OR(AND('Раздел 4'!AA32=0,'Раздел 4'!AB32=0),AND('Раздел 4'!AA32&gt;0,'Раздел 4'!AB32&gt;0)),0,1)</f>
        <v>0</v>
      </c>
    </row>
    <row r="183" spans="1:8" ht="12.75" x14ac:dyDescent="0.2">
      <c r="A183" s="106">
        <f t="shared" si="2"/>
        <v>609535</v>
      </c>
      <c r="B183" s="106">
        <v>4</v>
      </c>
      <c r="C183" s="106">
        <v>20</v>
      </c>
      <c r="D183" s="106">
        <v>149</v>
      </c>
      <c r="E183" s="7" t="s">
        <v>62</v>
      </c>
      <c r="H183" s="106">
        <f>IF(OR(AND('Раздел 4'!AA33=0,'Раздел 4'!AB33=0),AND('Раздел 4'!AA33&gt;0,'Раздел 4'!AB33&gt;0)),0,1)</f>
        <v>0</v>
      </c>
    </row>
    <row r="184" spans="1:8" ht="12.75" x14ac:dyDescent="0.2">
      <c r="A184" s="106">
        <f t="shared" si="2"/>
        <v>609535</v>
      </c>
      <c r="B184" s="106">
        <v>4</v>
      </c>
      <c r="C184" s="106">
        <v>20</v>
      </c>
      <c r="D184" s="106">
        <v>150</v>
      </c>
      <c r="E184" s="7" t="s">
        <v>63</v>
      </c>
      <c r="H184" s="106">
        <f>IF(OR(AND('Раздел 4'!AA34=0,'Раздел 4'!AB34=0),AND('Раздел 4'!AA34&gt;0,'Раздел 4'!AB34&gt;0)),0,1)</f>
        <v>0</v>
      </c>
    </row>
    <row r="185" spans="1:8" ht="12.75" x14ac:dyDescent="0.2">
      <c r="A185" s="106">
        <f t="shared" si="2"/>
        <v>609535</v>
      </c>
      <c r="B185" s="106">
        <v>4</v>
      </c>
      <c r="C185" s="106">
        <v>20</v>
      </c>
      <c r="D185" s="106">
        <v>151</v>
      </c>
      <c r="E185" s="7" t="s">
        <v>64</v>
      </c>
      <c r="H185" s="106">
        <f>IF(OR(AND('Раздел 4'!AA35=0,'Раздел 4'!AB35=0),AND('Раздел 4'!AA35&gt;0,'Раздел 4'!AB35&gt;0)),0,1)</f>
        <v>0</v>
      </c>
    </row>
    <row r="186" spans="1:8" ht="12.75" x14ac:dyDescent="0.2">
      <c r="A186" s="106">
        <f t="shared" si="2"/>
        <v>609535</v>
      </c>
      <c r="B186" s="106">
        <v>4</v>
      </c>
      <c r="C186" s="106">
        <v>21</v>
      </c>
      <c r="D186" s="106">
        <v>152</v>
      </c>
      <c r="E186" s="7" t="s">
        <v>78</v>
      </c>
      <c r="H186" s="106">
        <f>IF(OR(AND('Раздел 4'!AC21=0,'Раздел 4'!AD21=0),AND('Раздел 4'!AC21&gt;0,'Раздел 4'!AD21&gt;0)),0,1)</f>
        <v>0</v>
      </c>
    </row>
    <row r="187" spans="1:8" ht="12.75" x14ac:dyDescent="0.2">
      <c r="A187" s="106">
        <f t="shared" si="2"/>
        <v>609535</v>
      </c>
      <c r="B187" s="106">
        <v>4</v>
      </c>
      <c r="C187" s="106">
        <v>21</v>
      </c>
      <c r="D187" s="106">
        <v>153</v>
      </c>
      <c r="E187" s="7" t="s">
        <v>79</v>
      </c>
      <c r="H187" s="106">
        <f>IF(OR(AND('Раздел 4'!AC22=0,'Раздел 4'!AD22=0),AND('Раздел 4'!AC22&gt;0,'Раздел 4'!AD22&gt;0)),0,1)</f>
        <v>0</v>
      </c>
    </row>
    <row r="188" spans="1:8" ht="12.75" x14ac:dyDescent="0.2">
      <c r="A188" s="106">
        <f t="shared" si="2"/>
        <v>609535</v>
      </c>
      <c r="B188" s="106">
        <v>4</v>
      </c>
      <c r="C188" s="106">
        <v>21</v>
      </c>
      <c r="D188" s="106">
        <v>154</v>
      </c>
      <c r="E188" s="7" t="s">
        <v>80</v>
      </c>
      <c r="H188" s="106">
        <f>IF(OR(AND('Раздел 4'!AC23=0,'Раздел 4'!AD23=0),AND('Раздел 4'!AC23&gt;0,'Раздел 4'!AD23&gt;0)),0,1)</f>
        <v>0</v>
      </c>
    </row>
    <row r="189" spans="1:8" ht="12.75" x14ac:dyDescent="0.2">
      <c r="A189" s="106">
        <f t="shared" si="2"/>
        <v>609535</v>
      </c>
      <c r="B189" s="106">
        <v>4</v>
      </c>
      <c r="C189" s="106">
        <v>21</v>
      </c>
      <c r="D189" s="106">
        <v>155</v>
      </c>
      <c r="E189" s="7" t="s">
        <v>81</v>
      </c>
      <c r="H189" s="106">
        <f>IF(OR(AND('Раздел 4'!AC24=0,'Раздел 4'!AD24=0),AND('Раздел 4'!AC24&gt;0,'Раздел 4'!AD24&gt;0)),0,1)</f>
        <v>0</v>
      </c>
    </row>
    <row r="190" spans="1:8" ht="12.75" x14ac:dyDescent="0.2">
      <c r="A190" s="106">
        <f t="shared" si="2"/>
        <v>609535</v>
      </c>
      <c r="B190" s="106">
        <v>4</v>
      </c>
      <c r="C190" s="106">
        <v>21</v>
      </c>
      <c r="D190" s="106">
        <v>156</v>
      </c>
      <c r="E190" s="7" t="s">
        <v>82</v>
      </c>
      <c r="H190" s="106">
        <f>IF(OR(AND('Раздел 4'!AC25=0,'Раздел 4'!AD25=0),AND('Раздел 4'!AC25&gt;0,'Раздел 4'!AD25&gt;0)),0,1)</f>
        <v>0</v>
      </c>
    </row>
    <row r="191" spans="1:8" ht="12.75" x14ac:dyDescent="0.2">
      <c r="A191" s="106">
        <f t="shared" si="2"/>
        <v>609535</v>
      </c>
      <c r="B191" s="106">
        <v>4</v>
      </c>
      <c r="C191" s="106">
        <v>21</v>
      </c>
      <c r="D191" s="106">
        <v>157</v>
      </c>
      <c r="E191" s="7" t="s">
        <v>83</v>
      </c>
      <c r="H191" s="106">
        <f>IF(OR(AND('Раздел 4'!AC26=0,'Раздел 4'!AD26=0),AND('Раздел 4'!AC26&gt;0,'Раздел 4'!AD26&gt;0)),0,1)</f>
        <v>0</v>
      </c>
    </row>
    <row r="192" spans="1:8" ht="12.75" x14ac:dyDescent="0.2">
      <c r="A192" s="106">
        <f t="shared" si="2"/>
        <v>609535</v>
      </c>
      <c r="B192" s="106">
        <v>4</v>
      </c>
      <c r="C192" s="106">
        <v>21</v>
      </c>
      <c r="D192" s="106">
        <v>158</v>
      </c>
      <c r="E192" s="7" t="s">
        <v>84</v>
      </c>
      <c r="H192" s="106">
        <f>IF(OR(AND('Раздел 4'!AC27=0,'Раздел 4'!AD27=0),AND('Раздел 4'!AC27&gt;0,'Раздел 4'!AD27&gt;0)),0,1)</f>
        <v>0</v>
      </c>
    </row>
    <row r="193" spans="1:8" ht="12.75" x14ac:dyDescent="0.2">
      <c r="A193" s="106">
        <f t="shared" si="2"/>
        <v>609535</v>
      </c>
      <c r="B193" s="106">
        <v>4</v>
      </c>
      <c r="C193" s="106">
        <v>21</v>
      </c>
      <c r="D193" s="106">
        <v>159</v>
      </c>
      <c r="E193" s="7" t="s">
        <v>85</v>
      </c>
      <c r="H193" s="106">
        <f>IF(OR(AND('Раздел 4'!AC28=0,'Раздел 4'!AD28=0),AND('Раздел 4'!AC28&gt;0,'Раздел 4'!AD28&gt;0)),0,1)</f>
        <v>0</v>
      </c>
    </row>
    <row r="194" spans="1:8" ht="12.75" x14ac:dyDescent="0.2">
      <c r="A194" s="106">
        <f t="shared" si="2"/>
        <v>609535</v>
      </c>
      <c r="B194" s="106">
        <v>4</v>
      </c>
      <c r="C194" s="106">
        <v>21</v>
      </c>
      <c r="D194" s="106">
        <v>160</v>
      </c>
      <c r="E194" s="7" t="s">
        <v>86</v>
      </c>
      <c r="H194" s="106">
        <f>IF(OR(AND('Раздел 4'!AC29=0,'Раздел 4'!AD29=0),AND('Раздел 4'!AC29&gt;0,'Раздел 4'!AD29&gt;0)),0,1)</f>
        <v>0</v>
      </c>
    </row>
    <row r="195" spans="1:8" ht="12.75" x14ac:dyDescent="0.2">
      <c r="A195" s="106">
        <f t="shared" si="2"/>
        <v>609535</v>
      </c>
      <c r="B195" s="106">
        <v>4</v>
      </c>
      <c r="C195" s="106">
        <v>21</v>
      </c>
      <c r="D195" s="106">
        <v>161</v>
      </c>
      <c r="E195" s="7" t="s">
        <v>87</v>
      </c>
      <c r="H195" s="106">
        <f>IF(OR(AND('Раздел 4'!AC30=0,'Раздел 4'!AD30=0),AND('Раздел 4'!AC30&gt;0,'Раздел 4'!AD30&gt;0)),0,1)</f>
        <v>0</v>
      </c>
    </row>
    <row r="196" spans="1:8" ht="12.75" x14ac:dyDescent="0.2">
      <c r="A196" s="106">
        <f t="shared" si="2"/>
        <v>609535</v>
      </c>
      <c r="B196" s="106">
        <v>4</v>
      </c>
      <c r="C196" s="106">
        <v>21</v>
      </c>
      <c r="D196" s="106">
        <v>162</v>
      </c>
      <c r="E196" s="7" t="s">
        <v>88</v>
      </c>
      <c r="H196" s="106">
        <f>IF(OR(AND('Раздел 4'!AC31=0,'Раздел 4'!AD31=0),AND('Раздел 4'!AC31&gt;0,'Раздел 4'!AD31&gt;0)),0,1)</f>
        <v>0</v>
      </c>
    </row>
    <row r="197" spans="1:8" ht="12.75" x14ac:dyDescent="0.2">
      <c r="A197" s="106">
        <f t="shared" si="2"/>
        <v>609535</v>
      </c>
      <c r="B197" s="106">
        <v>4</v>
      </c>
      <c r="C197" s="106">
        <v>21</v>
      </c>
      <c r="D197" s="106">
        <v>163</v>
      </c>
      <c r="E197" s="7" t="s">
        <v>89</v>
      </c>
      <c r="H197" s="106">
        <f>IF(OR(AND('Раздел 4'!AC32=0,'Раздел 4'!AD32=0),AND('Раздел 4'!AC32&gt;0,'Раздел 4'!AD32&gt;0)),0,1)</f>
        <v>0</v>
      </c>
    </row>
    <row r="198" spans="1:8" ht="12.75" x14ac:dyDescent="0.2">
      <c r="A198" s="106">
        <f t="shared" si="2"/>
        <v>609535</v>
      </c>
      <c r="B198" s="106">
        <v>4</v>
      </c>
      <c r="C198" s="106">
        <v>21</v>
      </c>
      <c r="D198" s="106">
        <v>164</v>
      </c>
      <c r="E198" s="7" t="s">
        <v>90</v>
      </c>
      <c r="H198" s="106">
        <f>IF(OR(AND('Раздел 4'!AC33=0,'Раздел 4'!AD33=0),AND('Раздел 4'!AC33&gt;0,'Раздел 4'!AD33&gt;0)),0,1)</f>
        <v>0</v>
      </c>
    </row>
    <row r="199" spans="1:8" ht="12.75" x14ac:dyDescent="0.2">
      <c r="A199" s="106">
        <f t="shared" si="2"/>
        <v>609535</v>
      </c>
      <c r="B199" s="106">
        <v>4</v>
      </c>
      <c r="C199" s="106">
        <v>21</v>
      </c>
      <c r="D199" s="106">
        <v>165</v>
      </c>
      <c r="E199" s="7" t="s">
        <v>91</v>
      </c>
      <c r="H199" s="106">
        <f>IF(OR(AND('Раздел 4'!AC34=0,'Раздел 4'!AD34=0),AND('Раздел 4'!AC34&gt;0,'Раздел 4'!AD34&gt;0)),0,1)</f>
        <v>0</v>
      </c>
    </row>
    <row r="200" spans="1:8" ht="12.75" x14ac:dyDescent="0.2">
      <c r="A200" s="106">
        <f t="shared" si="2"/>
        <v>609535</v>
      </c>
      <c r="B200" s="106">
        <v>4</v>
      </c>
      <c r="C200" s="106">
        <v>21</v>
      </c>
      <c r="D200" s="106">
        <v>166</v>
      </c>
      <c r="E200" s="7" t="s">
        <v>77</v>
      </c>
      <c r="H200" s="106">
        <f>IF(OR(AND('Раздел 4'!AC35=0,'Раздел 4'!AD35=0),AND('Раздел 4'!AC35&gt;0,'Раздел 4'!AD35&gt;0)),0,1)</f>
        <v>0</v>
      </c>
    </row>
    <row r="201" spans="1:8" ht="12.75" x14ac:dyDescent="0.2">
      <c r="A201" s="106">
        <f t="shared" si="2"/>
        <v>609535</v>
      </c>
      <c r="B201" s="106">
        <v>4</v>
      </c>
      <c r="C201" s="106">
        <v>22</v>
      </c>
      <c r="D201" s="106">
        <v>167</v>
      </c>
      <c r="E201" s="7" t="s">
        <v>93</v>
      </c>
      <c r="H201" s="106">
        <f>IF(OR(AND('Раздел 4'!AE21=0,'Раздел 4'!AF21=0),AND('Раздел 4'!AE21&gt;0,'Раздел 4'!AF21&gt;0)),0,1)</f>
        <v>0</v>
      </c>
    </row>
    <row r="202" spans="1:8" ht="12.75" x14ac:dyDescent="0.2">
      <c r="A202" s="106">
        <f t="shared" si="2"/>
        <v>609535</v>
      </c>
      <c r="B202" s="106">
        <v>4</v>
      </c>
      <c r="C202" s="106">
        <v>22</v>
      </c>
      <c r="D202" s="106">
        <v>168</v>
      </c>
      <c r="E202" s="7" t="s">
        <v>94</v>
      </c>
      <c r="H202" s="106">
        <f>IF(OR(AND('Раздел 4'!AE22=0,'Раздел 4'!AF22=0),AND('Раздел 4'!AE22&gt;0,'Раздел 4'!AF22&gt;0)),0,1)</f>
        <v>0</v>
      </c>
    </row>
    <row r="203" spans="1:8" ht="12.75" x14ac:dyDescent="0.2">
      <c r="A203" s="106">
        <f t="shared" si="2"/>
        <v>609535</v>
      </c>
      <c r="B203" s="106">
        <v>4</v>
      </c>
      <c r="C203" s="106">
        <v>22</v>
      </c>
      <c r="D203" s="106">
        <v>169</v>
      </c>
      <c r="E203" s="7" t="s">
        <v>95</v>
      </c>
      <c r="H203" s="106">
        <f>IF(OR(AND('Раздел 4'!AE23=0,'Раздел 4'!AF23=0),AND('Раздел 4'!AE23&gt;0,'Раздел 4'!AF23&gt;0)),0,1)</f>
        <v>0</v>
      </c>
    </row>
    <row r="204" spans="1:8" ht="12.75" x14ac:dyDescent="0.2">
      <c r="A204" s="106">
        <f t="shared" si="2"/>
        <v>609535</v>
      </c>
      <c r="B204" s="106">
        <v>4</v>
      </c>
      <c r="C204" s="106">
        <v>22</v>
      </c>
      <c r="D204" s="106">
        <v>170</v>
      </c>
      <c r="E204" s="7" t="s">
        <v>96</v>
      </c>
      <c r="H204" s="106">
        <f>IF(OR(AND('Раздел 4'!AE24=0,'Раздел 4'!AF24=0),AND('Раздел 4'!AE24&gt;0,'Раздел 4'!AF24&gt;0)),0,1)</f>
        <v>0</v>
      </c>
    </row>
    <row r="205" spans="1:8" ht="12.75" x14ac:dyDescent="0.2">
      <c r="A205" s="106">
        <f t="shared" si="2"/>
        <v>609535</v>
      </c>
      <c r="B205" s="106">
        <v>4</v>
      </c>
      <c r="C205" s="106">
        <v>22</v>
      </c>
      <c r="D205" s="106">
        <v>171</v>
      </c>
      <c r="E205" s="7" t="s">
        <v>97</v>
      </c>
      <c r="H205" s="106">
        <f>IF(OR(AND('Раздел 4'!AE25=0,'Раздел 4'!AF25=0),AND('Раздел 4'!AE25&gt;0,'Раздел 4'!AF25&gt;0)),0,1)</f>
        <v>0</v>
      </c>
    </row>
    <row r="206" spans="1:8" ht="12.75" x14ac:dyDescent="0.2">
      <c r="A206" s="106">
        <f t="shared" si="2"/>
        <v>609535</v>
      </c>
      <c r="B206" s="106">
        <v>4</v>
      </c>
      <c r="C206" s="106">
        <v>22</v>
      </c>
      <c r="D206" s="106">
        <v>172</v>
      </c>
      <c r="E206" s="7" t="s">
        <v>98</v>
      </c>
      <c r="H206" s="106">
        <f>IF(OR(AND('Раздел 4'!AE26=0,'Раздел 4'!AF26=0),AND('Раздел 4'!AE26&gt;0,'Раздел 4'!AF26&gt;0)),0,1)</f>
        <v>0</v>
      </c>
    </row>
    <row r="207" spans="1:8" ht="12.75" x14ac:dyDescent="0.2">
      <c r="A207" s="106">
        <f t="shared" si="2"/>
        <v>609535</v>
      </c>
      <c r="B207" s="106">
        <v>4</v>
      </c>
      <c r="C207" s="106">
        <v>22</v>
      </c>
      <c r="D207" s="106">
        <v>173</v>
      </c>
      <c r="E207" s="7" t="s">
        <v>99</v>
      </c>
      <c r="H207" s="106">
        <f>IF(OR(AND('Раздел 4'!AE27=0,'Раздел 4'!AF27=0),AND('Раздел 4'!AE27&gt;0,'Раздел 4'!AF27&gt;0)),0,1)</f>
        <v>0</v>
      </c>
    </row>
    <row r="208" spans="1:8" ht="12.75" x14ac:dyDescent="0.2">
      <c r="A208" s="106">
        <f t="shared" si="2"/>
        <v>609535</v>
      </c>
      <c r="B208" s="106">
        <v>4</v>
      </c>
      <c r="C208" s="106">
        <v>22</v>
      </c>
      <c r="D208" s="106">
        <v>174</v>
      </c>
      <c r="E208" s="7" t="s">
        <v>100</v>
      </c>
      <c r="H208" s="106">
        <f>IF(OR(AND('Раздел 4'!AE28=0,'Раздел 4'!AF28=0),AND('Раздел 4'!AE28&gt;0,'Раздел 4'!AF28&gt;0)),0,1)</f>
        <v>0</v>
      </c>
    </row>
    <row r="209" spans="1:8" ht="12.75" x14ac:dyDescent="0.2">
      <c r="A209" s="106">
        <f t="shared" si="2"/>
        <v>609535</v>
      </c>
      <c r="B209" s="106">
        <v>4</v>
      </c>
      <c r="C209" s="106">
        <v>22</v>
      </c>
      <c r="D209" s="106">
        <v>175</v>
      </c>
      <c r="E209" s="7" t="s">
        <v>101</v>
      </c>
      <c r="H209" s="106">
        <f>IF(OR(AND('Раздел 4'!AE29=0,'Раздел 4'!AF29=0),AND('Раздел 4'!AE29&gt;0,'Раздел 4'!AF29&gt;0)),0,1)</f>
        <v>0</v>
      </c>
    </row>
    <row r="210" spans="1:8" ht="12.75" x14ac:dyDescent="0.2">
      <c r="A210" s="106">
        <f t="shared" si="2"/>
        <v>609535</v>
      </c>
      <c r="B210" s="106">
        <v>4</v>
      </c>
      <c r="C210" s="106">
        <v>22</v>
      </c>
      <c r="D210" s="106">
        <v>176</v>
      </c>
      <c r="E210" s="7" t="s">
        <v>102</v>
      </c>
      <c r="H210" s="106">
        <f>IF(OR(AND('Раздел 4'!AE30=0,'Раздел 4'!AF30=0),AND('Раздел 4'!AE30&gt;0,'Раздел 4'!AF30&gt;0)),0,1)</f>
        <v>0</v>
      </c>
    </row>
    <row r="211" spans="1:8" ht="12.75" x14ac:dyDescent="0.2">
      <c r="A211" s="106">
        <f t="shared" si="2"/>
        <v>609535</v>
      </c>
      <c r="B211" s="106">
        <v>4</v>
      </c>
      <c r="C211" s="106">
        <v>22</v>
      </c>
      <c r="D211" s="106">
        <v>177</v>
      </c>
      <c r="E211" s="7" t="s">
        <v>103</v>
      </c>
      <c r="H211" s="106">
        <f>IF(OR(AND('Раздел 4'!AE31=0,'Раздел 4'!AF31=0),AND('Раздел 4'!AE31&gt;0,'Раздел 4'!AF31&gt;0)),0,1)</f>
        <v>0</v>
      </c>
    </row>
    <row r="212" spans="1:8" ht="12.75" x14ac:dyDescent="0.2">
      <c r="A212" s="106">
        <f t="shared" si="2"/>
        <v>609535</v>
      </c>
      <c r="B212" s="106">
        <v>4</v>
      </c>
      <c r="C212" s="106">
        <v>22</v>
      </c>
      <c r="D212" s="106">
        <v>178</v>
      </c>
      <c r="E212" s="7" t="s">
        <v>104</v>
      </c>
      <c r="H212" s="106">
        <f>IF(OR(AND('Раздел 4'!AE32=0,'Раздел 4'!AF32=0),AND('Раздел 4'!AE32&gt;0,'Раздел 4'!AF32&gt;0)),0,1)</f>
        <v>0</v>
      </c>
    </row>
    <row r="213" spans="1:8" ht="12.75" x14ac:dyDescent="0.2">
      <c r="A213" s="106">
        <f t="shared" si="2"/>
        <v>609535</v>
      </c>
      <c r="B213" s="106">
        <v>4</v>
      </c>
      <c r="C213" s="106">
        <v>22</v>
      </c>
      <c r="D213" s="106">
        <v>179</v>
      </c>
      <c r="E213" s="7" t="s">
        <v>105</v>
      </c>
      <c r="H213" s="106">
        <f>IF(OR(AND('Раздел 4'!AE33=0,'Раздел 4'!AF33=0),AND('Раздел 4'!AE33&gt;0,'Раздел 4'!AF33&gt;0)),0,1)</f>
        <v>0</v>
      </c>
    </row>
    <row r="214" spans="1:8" ht="12.75" x14ac:dyDescent="0.2">
      <c r="A214" s="106">
        <f t="shared" si="2"/>
        <v>609535</v>
      </c>
      <c r="B214" s="106">
        <v>4</v>
      </c>
      <c r="C214" s="106">
        <v>22</v>
      </c>
      <c r="D214" s="106">
        <v>180</v>
      </c>
      <c r="E214" s="7" t="s">
        <v>106</v>
      </c>
      <c r="H214" s="106">
        <f>IF(OR(AND('Раздел 4'!AE34=0,'Раздел 4'!AF34=0),AND('Раздел 4'!AE34&gt;0,'Раздел 4'!AF34&gt;0)),0,1)</f>
        <v>0</v>
      </c>
    </row>
    <row r="215" spans="1:8" ht="12.75" x14ac:dyDescent="0.2">
      <c r="A215" s="106">
        <f t="shared" si="2"/>
        <v>609535</v>
      </c>
      <c r="B215" s="106">
        <v>4</v>
      </c>
      <c r="C215" s="106">
        <v>22</v>
      </c>
      <c r="D215" s="106">
        <v>181</v>
      </c>
      <c r="E215" s="7" t="s">
        <v>92</v>
      </c>
      <c r="H215" s="106">
        <f>IF(OR(AND('Раздел 4'!AE35=0,'Раздел 4'!AF35=0),AND('Раздел 4'!AE35&gt;0,'Раздел 4'!AF35&gt;0)),0,1)</f>
        <v>0</v>
      </c>
    </row>
    <row r="216" spans="1:8" ht="12.75" x14ac:dyDescent="0.2">
      <c r="A216" s="106">
        <f t="shared" si="2"/>
        <v>609535</v>
      </c>
      <c r="B216" s="106">
        <v>4</v>
      </c>
      <c r="C216" s="106">
        <v>23</v>
      </c>
      <c r="D216" s="106">
        <v>182</v>
      </c>
      <c r="E216" s="7" t="s">
        <v>108</v>
      </c>
      <c r="H216" s="106">
        <f>IF(OR(AND('Раздел 4'!AG21=0,'Раздел 4'!AH21=0),AND('Раздел 4'!AG21&gt;0,'Раздел 4'!AH21&gt;0)),0,1)</f>
        <v>0</v>
      </c>
    </row>
    <row r="217" spans="1:8" ht="12.75" x14ac:dyDescent="0.2">
      <c r="A217" s="106">
        <f t="shared" si="2"/>
        <v>609535</v>
      </c>
      <c r="B217" s="106">
        <v>4</v>
      </c>
      <c r="C217" s="106">
        <v>23</v>
      </c>
      <c r="D217" s="106">
        <v>183</v>
      </c>
      <c r="E217" s="7" t="s">
        <v>109</v>
      </c>
      <c r="H217" s="106">
        <f>IF(OR(AND('Раздел 4'!AG22=0,'Раздел 4'!AH22=0),AND('Раздел 4'!AG22&gt;0,'Раздел 4'!AH22&gt;0)),0,1)</f>
        <v>0</v>
      </c>
    </row>
    <row r="218" spans="1:8" ht="12.75" x14ac:dyDescent="0.2">
      <c r="A218" s="106">
        <f t="shared" si="2"/>
        <v>609535</v>
      </c>
      <c r="B218" s="106">
        <v>4</v>
      </c>
      <c r="C218" s="106">
        <v>23</v>
      </c>
      <c r="D218" s="106">
        <v>184</v>
      </c>
      <c r="E218" s="7" t="s">
        <v>110</v>
      </c>
      <c r="H218" s="106">
        <f>IF(OR(AND('Раздел 4'!AG23=0,'Раздел 4'!AH23=0),AND('Раздел 4'!AG23&gt;0,'Раздел 4'!AH23&gt;0)),0,1)</f>
        <v>0</v>
      </c>
    </row>
    <row r="219" spans="1:8" ht="12.75" x14ac:dyDescent="0.2">
      <c r="A219" s="106">
        <f t="shared" si="2"/>
        <v>609535</v>
      </c>
      <c r="B219" s="106">
        <v>4</v>
      </c>
      <c r="C219" s="106">
        <v>23</v>
      </c>
      <c r="D219" s="106">
        <v>185</v>
      </c>
      <c r="E219" s="7" t="s">
        <v>111</v>
      </c>
      <c r="H219" s="106">
        <f>IF(OR(AND('Раздел 4'!AG24=0,'Раздел 4'!AH24=0),AND('Раздел 4'!AG24&gt;0,'Раздел 4'!AH24&gt;0)),0,1)</f>
        <v>0</v>
      </c>
    </row>
    <row r="220" spans="1:8" ht="12.75" x14ac:dyDescent="0.2">
      <c r="A220" s="106">
        <f t="shared" si="2"/>
        <v>609535</v>
      </c>
      <c r="B220" s="106">
        <v>4</v>
      </c>
      <c r="C220" s="106">
        <v>23</v>
      </c>
      <c r="D220" s="106">
        <v>186</v>
      </c>
      <c r="E220" s="7" t="s">
        <v>112</v>
      </c>
      <c r="H220" s="106">
        <f>IF(OR(AND('Раздел 4'!AG25=0,'Раздел 4'!AH25=0),AND('Раздел 4'!AG25&gt;0,'Раздел 4'!AH25&gt;0)),0,1)</f>
        <v>0</v>
      </c>
    </row>
    <row r="221" spans="1:8" ht="12.75" x14ac:dyDescent="0.2">
      <c r="A221" s="106">
        <f t="shared" si="2"/>
        <v>609535</v>
      </c>
      <c r="B221" s="106">
        <v>4</v>
      </c>
      <c r="C221" s="106">
        <v>23</v>
      </c>
      <c r="D221" s="106">
        <v>187</v>
      </c>
      <c r="E221" s="7" t="s">
        <v>113</v>
      </c>
      <c r="H221" s="106">
        <f>IF(OR(AND('Раздел 4'!AG26=0,'Раздел 4'!AH26=0),AND('Раздел 4'!AG26&gt;0,'Раздел 4'!AH26&gt;0)),0,1)</f>
        <v>0</v>
      </c>
    </row>
    <row r="222" spans="1:8" ht="12.75" x14ac:dyDescent="0.2">
      <c r="A222" s="106">
        <f t="shared" si="2"/>
        <v>609535</v>
      </c>
      <c r="B222" s="106">
        <v>4</v>
      </c>
      <c r="C222" s="106">
        <v>23</v>
      </c>
      <c r="D222" s="106">
        <v>188</v>
      </c>
      <c r="E222" s="7" t="s">
        <v>114</v>
      </c>
      <c r="H222" s="106">
        <f>IF(OR(AND('Раздел 4'!AG27=0,'Раздел 4'!AH27=0),AND('Раздел 4'!AG27&gt;0,'Раздел 4'!AH27&gt;0)),0,1)</f>
        <v>0</v>
      </c>
    </row>
    <row r="223" spans="1:8" ht="12.75" x14ac:dyDescent="0.2">
      <c r="A223" s="106">
        <f t="shared" si="2"/>
        <v>609535</v>
      </c>
      <c r="B223" s="106">
        <v>4</v>
      </c>
      <c r="C223" s="106">
        <v>23</v>
      </c>
      <c r="D223" s="106">
        <v>189</v>
      </c>
      <c r="E223" s="7" t="s">
        <v>115</v>
      </c>
      <c r="H223" s="106">
        <f>IF(OR(AND('Раздел 4'!AG28=0,'Раздел 4'!AH28=0),AND('Раздел 4'!AG28&gt;0,'Раздел 4'!AH28&gt;0)),0,1)</f>
        <v>0</v>
      </c>
    </row>
    <row r="224" spans="1:8" ht="12.75" x14ac:dyDescent="0.2">
      <c r="A224" s="106">
        <f t="shared" si="2"/>
        <v>609535</v>
      </c>
      <c r="B224" s="106">
        <v>4</v>
      </c>
      <c r="C224" s="106">
        <v>23</v>
      </c>
      <c r="D224" s="106">
        <v>190</v>
      </c>
      <c r="E224" s="7" t="s">
        <v>116</v>
      </c>
      <c r="H224" s="106">
        <f>IF(OR(AND('Раздел 4'!AG29=0,'Раздел 4'!AH29=0),AND('Раздел 4'!AG29&gt;0,'Раздел 4'!AH29&gt;0)),0,1)</f>
        <v>0</v>
      </c>
    </row>
    <row r="225" spans="1:8" ht="12.75" x14ac:dyDescent="0.2">
      <c r="A225" s="106">
        <f t="shared" si="2"/>
        <v>609535</v>
      </c>
      <c r="B225" s="106">
        <v>4</v>
      </c>
      <c r="C225" s="106">
        <v>23</v>
      </c>
      <c r="D225" s="106">
        <v>191</v>
      </c>
      <c r="E225" s="7" t="s">
        <v>117</v>
      </c>
      <c r="H225" s="106">
        <f>IF(OR(AND('Раздел 4'!AG30=0,'Раздел 4'!AH30=0),AND('Раздел 4'!AG30&gt;0,'Раздел 4'!AH30&gt;0)),0,1)</f>
        <v>0</v>
      </c>
    </row>
    <row r="226" spans="1:8" ht="12.75" x14ac:dyDescent="0.2">
      <c r="A226" s="106">
        <f t="shared" si="2"/>
        <v>609535</v>
      </c>
      <c r="B226" s="106">
        <v>4</v>
      </c>
      <c r="C226" s="106">
        <v>23</v>
      </c>
      <c r="D226" s="106">
        <v>192</v>
      </c>
      <c r="E226" s="7" t="s">
        <v>118</v>
      </c>
      <c r="H226" s="106">
        <f>IF(OR(AND('Раздел 4'!AG31=0,'Раздел 4'!AH31=0),AND('Раздел 4'!AG31&gt;0,'Раздел 4'!AH31&gt;0)),0,1)</f>
        <v>0</v>
      </c>
    </row>
    <row r="227" spans="1:8" ht="12.75" x14ac:dyDescent="0.2">
      <c r="A227" s="106">
        <f t="shared" si="2"/>
        <v>609535</v>
      </c>
      <c r="B227" s="106">
        <v>4</v>
      </c>
      <c r="C227" s="106">
        <v>23</v>
      </c>
      <c r="D227" s="106">
        <v>193</v>
      </c>
      <c r="E227" s="7" t="s">
        <v>119</v>
      </c>
      <c r="H227" s="106">
        <f>IF(OR(AND('Раздел 4'!AG32=0,'Раздел 4'!AH32=0),AND('Раздел 4'!AG32&gt;0,'Раздел 4'!AH32&gt;0)),0,1)</f>
        <v>0</v>
      </c>
    </row>
    <row r="228" spans="1:8" ht="12.75" x14ac:dyDescent="0.2">
      <c r="A228" s="106">
        <f t="shared" si="2"/>
        <v>609535</v>
      </c>
      <c r="B228" s="106">
        <v>4</v>
      </c>
      <c r="C228" s="106">
        <v>23</v>
      </c>
      <c r="D228" s="106">
        <v>194</v>
      </c>
      <c r="E228" s="7" t="s">
        <v>120</v>
      </c>
      <c r="H228" s="106">
        <f>IF(OR(AND('Раздел 4'!AG33=0,'Раздел 4'!AH33=0),AND('Раздел 4'!AG33&gt;0,'Раздел 4'!AH33&gt;0)),0,1)</f>
        <v>0</v>
      </c>
    </row>
    <row r="229" spans="1:8" ht="12.75" x14ac:dyDescent="0.2">
      <c r="A229" s="106">
        <f t="shared" si="2"/>
        <v>609535</v>
      </c>
      <c r="B229" s="106">
        <v>4</v>
      </c>
      <c r="C229" s="106">
        <v>23</v>
      </c>
      <c r="D229" s="106">
        <v>195</v>
      </c>
      <c r="E229" s="7" t="s">
        <v>121</v>
      </c>
      <c r="H229" s="106">
        <f>IF(OR(AND('Раздел 4'!AG34=0,'Раздел 4'!AH34=0),AND('Раздел 4'!AG34&gt;0,'Раздел 4'!AH34&gt;0)),0,1)</f>
        <v>0</v>
      </c>
    </row>
    <row r="230" spans="1:8" ht="12.75" x14ac:dyDescent="0.2">
      <c r="A230" s="106">
        <f t="shared" si="2"/>
        <v>609535</v>
      </c>
      <c r="B230" s="106">
        <v>4</v>
      </c>
      <c r="C230" s="106">
        <v>23</v>
      </c>
      <c r="D230" s="106">
        <v>196</v>
      </c>
      <c r="E230" s="7" t="s">
        <v>107</v>
      </c>
      <c r="H230" s="106">
        <f>IF(OR(AND('Раздел 4'!AG35=0,'Раздел 4'!AH35=0),AND('Раздел 4'!AG35&gt;0,'Раздел 4'!AH35&gt;0)),0,1)</f>
        <v>0</v>
      </c>
    </row>
    <row r="231" spans="1:8" ht="12.75" x14ac:dyDescent="0.2">
      <c r="A231" s="106">
        <f t="shared" si="2"/>
        <v>609535</v>
      </c>
      <c r="B231" s="106">
        <v>4</v>
      </c>
      <c r="C231" s="106">
        <v>24</v>
      </c>
      <c r="D231" s="106">
        <v>197</v>
      </c>
      <c r="E231" s="7" t="s">
        <v>123</v>
      </c>
      <c r="H231" s="106">
        <f>IF(OR(AND('Раздел 4'!AI21=0,'Раздел 4'!AJ21=0),AND('Раздел 4'!AI21&gt;0,'Раздел 4'!AJ21&gt;0)),0,1)</f>
        <v>0</v>
      </c>
    </row>
    <row r="232" spans="1:8" ht="12.75" x14ac:dyDescent="0.2">
      <c r="A232" s="106">
        <f t="shared" si="2"/>
        <v>609535</v>
      </c>
      <c r="B232" s="106">
        <v>4</v>
      </c>
      <c r="C232" s="106">
        <v>24</v>
      </c>
      <c r="D232" s="106">
        <v>198</v>
      </c>
      <c r="E232" s="7" t="s">
        <v>124</v>
      </c>
      <c r="H232" s="106">
        <f>IF(OR(AND('Раздел 4'!AI22=0,'Раздел 4'!AJ22=0),AND('Раздел 4'!AI22&gt;0,'Раздел 4'!AJ22&gt;0)),0,1)</f>
        <v>0</v>
      </c>
    </row>
    <row r="233" spans="1:8" ht="12.75" x14ac:dyDescent="0.2">
      <c r="A233" s="106">
        <f t="shared" si="2"/>
        <v>609535</v>
      </c>
      <c r="B233" s="106">
        <v>4</v>
      </c>
      <c r="C233" s="106">
        <v>24</v>
      </c>
      <c r="D233" s="106">
        <v>199</v>
      </c>
      <c r="E233" s="7" t="s">
        <v>125</v>
      </c>
      <c r="H233" s="106">
        <f>IF(OR(AND('Раздел 4'!AI23=0,'Раздел 4'!AJ23=0),AND('Раздел 4'!AI23&gt;0,'Раздел 4'!AJ23&gt;0)),0,1)</f>
        <v>0</v>
      </c>
    </row>
    <row r="234" spans="1:8" ht="12.75" x14ac:dyDescent="0.2">
      <c r="A234" s="106">
        <f t="shared" si="2"/>
        <v>609535</v>
      </c>
      <c r="B234" s="106">
        <v>4</v>
      </c>
      <c r="C234" s="106">
        <v>24</v>
      </c>
      <c r="D234" s="106">
        <v>200</v>
      </c>
      <c r="E234" s="7" t="s">
        <v>126</v>
      </c>
      <c r="H234" s="106">
        <f>IF(OR(AND('Раздел 4'!AI24=0,'Раздел 4'!AJ24=0),AND('Раздел 4'!AI24&gt;0,'Раздел 4'!AJ24&gt;0)),0,1)</f>
        <v>0</v>
      </c>
    </row>
    <row r="235" spans="1:8" ht="12.75" x14ac:dyDescent="0.2">
      <c r="A235" s="106">
        <f t="shared" si="2"/>
        <v>609535</v>
      </c>
      <c r="B235" s="106">
        <v>4</v>
      </c>
      <c r="C235" s="106">
        <v>24</v>
      </c>
      <c r="D235" s="106">
        <v>201</v>
      </c>
      <c r="E235" s="7" t="s">
        <v>127</v>
      </c>
      <c r="H235" s="106">
        <f>IF(OR(AND('Раздел 4'!AI25=0,'Раздел 4'!AJ25=0),AND('Раздел 4'!AI25&gt;0,'Раздел 4'!AJ25&gt;0)),0,1)</f>
        <v>0</v>
      </c>
    </row>
    <row r="236" spans="1:8" ht="12.75" x14ac:dyDescent="0.2">
      <c r="A236" s="106">
        <f t="shared" si="2"/>
        <v>609535</v>
      </c>
      <c r="B236" s="106">
        <v>4</v>
      </c>
      <c r="C236" s="106">
        <v>24</v>
      </c>
      <c r="D236" s="106">
        <v>202</v>
      </c>
      <c r="E236" s="7" t="s">
        <v>128</v>
      </c>
      <c r="H236" s="106">
        <f>IF(OR(AND('Раздел 4'!AI26=0,'Раздел 4'!AJ26=0),AND('Раздел 4'!AI26&gt;0,'Раздел 4'!AJ26&gt;0)),0,1)</f>
        <v>0</v>
      </c>
    </row>
    <row r="237" spans="1:8" ht="12.75" x14ac:dyDescent="0.2">
      <c r="A237" s="106">
        <f t="shared" si="2"/>
        <v>609535</v>
      </c>
      <c r="B237" s="106">
        <v>4</v>
      </c>
      <c r="C237" s="106">
        <v>24</v>
      </c>
      <c r="D237" s="106">
        <v>203</v>
      </c>
      <c r="E237" s="7" t="s">
        <v>129</v>
      </c>
      <c r="H237" s="106">
        <f>IF(OR(AND('Раздел 4'!AI27=0,'Раздел 4'!AJ27=0),AND('Раздел 4'!AI27&gt;0,'Раздел 4'!AJ27&gt;0)),0,1)</f>
        <v>0</v>
      </c>
    </row>
    <row r="238" spans="1:8" ht="12.75" x14ac:dyDescent="0.2">
      <c r="A238" s="106">
        <f t="shared" si="2"/>
        <v>609535</v>
      </c>
      <c r="B238" s="106">
        <v>4</v>
      </c>
      <c r="C238" s="106">
        <v>24</v>
      </c>
      <c r="D238" s="106">
        <v>204</v>
      </c>
      <c r="E238" s="7" t="s">
        <v>130</v>
      </c>
      <c r="H238" s="106">
        <f>IF(OR(AND('Раздел 4'!AI28=0,'Раздел 4'!AJ28=0),AND('Раздел 4'!AI28&gt;0,'Раздел 4'!AJ28&gt;0)),0,1)</f>
        <v>0</v>
      </c>
    </row>
    <row r="239" spans="1:8" ht="12.75" x14ac:dyDescent="0.2">
      <c r="A239" s="106">
        <f t="shared" si="2"/>
        <v>609535</v>
      </c>
      <c r="B239" s="106">
        <v>4</v>
      </c>
      <c r="C239" s="106">
        <v>24</v>
      </c>
      <c r="D239" s="106">
        <v>205</v>
      </c>
      <c r="E239" s="7" t="s">
        <v>131</v>
      </c>
      <c r="H239" s="106">
        <f>IF(OR(AND('Раздел 4'!AI29=0,'Раздел 4'!AJ29=0),AND('Раздел 4'!AI29&gt;0,'Раздел 4'!AJ29&gt;0)),0,1)</f>
        <v>0</v>
      </c>
    </row>
    <row r="240" spans="1:8" ht="12.75" x14ac:dyDescent="0.2">
      <c r="A240" s="106">
        <f t="shared" si="2"/>
        <v>609535</v>
      </c>
      <c r="B240" s="106">
        <v>4</v>
      </c>
      <c r="C240" s="106">
        <v>24</v>
      </c>
      <c r="D240" s="106">
        <v>206</v>
      </c>
      <c r="E240" s="7" t="s">
        <v>132</v>
      </c>
      <c r="H240" s="106">
        <f>IF(OR(AND('Раздел 4'!AI30=0,'Раздел 4'!AJ30=0),AND('Раздел 4'!AI30&gt;0,'Раздел 4'!AJ30&gt;0)),0,1)</f>
        <v>0</v>
      </c>
    </row>
    <row r="241" spans="1:8" ht="12.75" x14ac:dyDescent="0.2">
      <c r="A241" s="106">
        <f t="shared" si="2"/>
        <v>609535</v>
      </c>
      <c r="B241" s="106">
        <v>4</v>
      </c>
      <c r="C241" s="106">
        <v>24</v>
      </c>
      <c r="D241" s="106">
        <v>207</v>
      </c>
      <c r="E241" s="7" t="s">
        <v>133</v>
      </c>
      <c r="H241" s="106">
        <f>IF(OR(AND('Раздел 4'!AI31=0,'Раздел 4'!AJ31=0),AND('Раздел 4'!AI31&gt;0,'Раздел 4'!AJ31&gt;0)),0,1)</f>
        <v>0</v>
      </c>
    </row>
    <row r="242" spans="1:8" ht="12.75" x14ac:dyDescent="0.2">
      <c r="A242" s="106">
        <f t="shared" si="2"/>
        <v>609535</v>
      </c>
      <c r="B242" s="106">
        <v>4</v>
      </c>
      <c r="C242" s="106">
        <v>24</v>
      </c>
      <c r="D242" s="106">
        <v>208</v>
      </c>
      <c r="E242" s="7" t="s">
        <v>1235</v>
      </c>
      <c r="H242" s="106">
        <f>IF(OR(AND('Раздел 4'!AI32=0,'Раздел 4'!AJ32=0),AND('Раздел 4'!AI32&gt;0,'Раздел 4'!AJ32&gt;0)),0,1)</f>
        <v>0</v>
      </c>
    </row>
    <row r="243" spans="1:8" ht="12.75" x14ac:dyDescent="0.2">
      <c r="A243" s="106">
        <f t="shared" si="2"/>
        <v>609535</v>
      </c>
      <c r="B243" s="106">
        <v>4</v>
      </c>
      <c r="C243" s="106">
        <v>24</v>
      </c>
      <c r="D243" s="106">
        <v>209</v>
      </c>
      <c r="E243" s="7" t="s">
        <v>1236</v>
      </c>
      <c r="H243" s="106">
        <f>IF(OR(AND('Раздел 4'!AI33=0,'Раздел 4'!AJ33=0),AND('Раздел 4'!AI33&gt;0,'Раздел 4'!AJ33&gt;0)),0,1)</f>
        <v>0</v>
      </c>
    </row>
    <row r="244" spans="1:8" ht="12.75" x14ac:dyDescent="0.2">
      <c r="A244" s="106">
        <f t="shared" si="2"/>
        <v>609535</v>
      </c>
      <c r="B244" s="106">
        <v>4</v>
      </c>
      <c r="C244" s="106">
        <v>24</v>
      </c>
      <c r="D244" s="106">
        <v>210</v>
      </c>
      <c r="E244" s="7" t="s">
        <v>1237</v>
      </c>
      <c r="H244" s="106">
        <f>IF(OR(AND('Раздел 4'!AI34=0,'Раздел 4'!AJ34=0),AND('Раздел 4'!AI34&gt;0,'Раздел 4'!AJ34&gt;0)),0,1)</f>
        <v>0</v>
      </c>
    </row>
    <row r="245" spans="1:8" ht="12.75" x14ac:dyDescent="0.2">
      <c r="A245" s="106">
        <f t="shared" si="2"/>
        <v>609535</v>
      </c>
      <c r="B245" s="106">
        <v>4</v>
      </c>
      <c r="C245" s="106">
        <v>24</v>
      </c>
      <c r="D245" s="106">
        <v>211</v>
      </c>
      <c r="E245" s="7" t="s">
        <v>122</v>
      </c>
      <c r="H245" s="106">
        <f>IF(OR(AND('Раздел 4'!AI35=0,'Раздел 4'!AJ35=0),AND('Раздел 4'!AI35&gt;0,'Раздел 4'!AJ35&gt;0)),0,1)</f>
        <v>0</v>
      </c>
    </row>
    <row r="246" spans="1:8" ht="12.75" x14ac:dyDescent="0.2">
      <c r="A246" s="108">
        <f t="shared" si="2"/>
        <v>609535</v>
      </c>
      <c r="B246" s="108">
        <v>5</v>
      </c>
      <c r="C246" s="108">
        <v>0</v>
      </c>
      <c r="D246" s="108">
        <v>0</v>
      </c>
      <c r="E246" s="108" t="str">
        <f>CONCATENATE("Количество ошибок в разделе 5: ",H246)</f>
        <v>Количество ошибок в разделе 5: 0</v>
      </c>
      <c r="F246" s="108"/>
      <c r="G246" s="108"/>
      <c r="H246" s="110">
        <f>SUM(H247:H373)</f>
        <v>0</v>
      </c>
    </row>
    <row r="247" spans="1:8" ht="12.75" x14ac:dyDescent="0.2">
      <c r="A247" s="106">
        <f t="shared" si="2"/>
        <v>609535</v>
      </c>
      <c r="B247" s="106">
        <v>5</v>
      </c>
      <c r="C247" s="106">
        <v>1</v>
      </c>
      <c r="D247" s="106">
        <v>1</v>
      </c>
      <c r="E247" s="7" t="s">
        <v>1238</v>
      </c>
      <c r="H247" s="109">
        <f>IF('Раздел 5'!P40=SUM('Раздел 5'!P21:P39),0,1)</f>
        <v>0</v>
      </c>
    </row>
    <row r="248" spans="1:8" ht="12.75" x14ac:dyDescent="0.2">
      <c r="A248" s="106">
        <f t="shared" si="2"/>
        <v>609535</v>
      </c>
      <c r="B248" s="106">
        <v>5</v>
      </c>
      <c r="C248" s="106">
        <v>2</v>
      </c>
      <c r="D248" s="106">
        <v>2</v>
      </c>
      <c r="E248" s="7" t="s">
        <v>1239</v>
      </c>
      <c r="H248" s="109">
        <f>IF('Раздел 5'!Q40=SUM('Раздел 5'!Q21:Q39),0,1)</f>
        <v>0</v>
      </c>
    </row>
    <row r="249" spans="1:8" ht="12.75" x14ac:dyDescent="0.2">
      <c r="A249" s="106">
        <f t="shared" si="2"/>
        <v>609535</v>
      </c>
      <c r="B249" s="106">
        <v>5</v>
      </c>
      <c r="C249" s="106">
        <v>3</v>
      </c>
      <c r="D249" s="106">
        <v>3</v>
      </c>
      <c r="E249" s="7" t="s">
        <v>1240</v>
      </c>
      <c r="H249" s="109">
        <f>IF('Раздел 5'!R40=SUM('Раздел 5'!R21:R39),0,1)</f>
        <v>0</v>
      </c>
    </row>
    <row r="250" spans="1:8" ht="12.75" x14ac:dyDescent="0.2">
      <c r="A250" s="106">
        <f t="shared" si="2"/>
        <v>609535</v>
      </c>
      <c r="B250" s="106">
        <v>5</v>
      </c>
      <c r="C250" s="106">
        <v>4</v>
      </c>
      <c r="D250" s="106">
        <v>4</v>
      </c>
      <c r="E250" s="7" t="s">
        <v>1241</v>
      </c>
      <c r="H250" s="109">
        <f>IF('Раздел 5'!S40=SUM('Раздел 5'!S21:S39),0,1)</f>
        <v>0</v>
      </c>
    </row>
    <row r="251" spans="1:8" ht="12.75" x14ac:dyDescent="0.2">
      <c r="A251" s="106">
        <f t="shared" si="2"/>
        <v>609535</v>
      </c>
      <c r="B251" s="106">
        <v>5</v>
      </c>
      <c r="C251" s="106">
        <v>5</v>
      </c>
      <c r="D251" s="106">
        <v>5</v>
      </c>
      <c r="E251" s="7" t="s">
        <v>1242</v>
      </c>
      <c r="H251" s="109">
        <f>IF('Раздел 5'!T40=SUM('Раздел 5'!T21:T39),0,1)</f>
        <v>0</v>
      </c>
    </row>
    <row r="252" spans="1:8" ht="12.75" x14ac:dyDescent="0.2">
      <c r="A252" s="106">
        <f t="shared" si="2"/>
        <v>609535</v>
      </c>
      <c r="B252" s="106">
        <v>5</v>
      </c>
      <c r="C252" s="106">
        <v>6</v>
      </c>
      <c r="D252" s="106">
        <v>6</v>
      </c>
      <c r="E252" s="7" t="s">
        <v>1243</v>
      </c>
      <c r="H252" s="109">
        <f>IF('Раздел 5'!U40=SUM('Раздел 5'!U21:U39),0,1)</f>
        <v>0</v>
      </c>
    </row>
    <row r="253" spans="1:8" ht="12.75" x14ac:dyDescent="0.2">
      <c r="A253" s="106">
        <f t="shared" si="2"/>
        <v>609535</v>
      </c>
      <c r="B253" s="106">
        <v>5</v>
      </c>
      <c r="C253" s="106">
        <v>7</v>
      </c>
      <c r="D253" s="106">
        <v>7</v>
      </c>
      <c r="E253" s="7" t="s">
        <v>1244</v>
      </c>
      <c r="H253" s="109">
        <f>IF('Раздел 5'!V40=SUM('Раздел 5'!V21:V39),0,1)</f>
        <v>0</v>
      </c>
    </row>
    <row r="254" spans="1:8" ht="12.75" x14ac:dyDescent="0.2">
      <c r="A254" s="106">
        <f t="shared" si="2"/>
        <v>609535</v>
      </c>
      <c r="B254" s="106">
        <v>5</v>
      </c>
      <c r="C254" s="106">
        <v>8</v>
      </c>
      <c r="D254" s="106">
        <v>8</v>
      </c>
      <c r="E254" s="7" t="s">
        <v>1245</v>
      </c>
      <c r="H254" s="109">
        <f>IF('Раздел 5'!Q21&lt;='Раздел 5'!P21,0,1)</f>
        <v>0</v>
      </c>
    </row>
    <row r="255" spans="1:8" ht="12.75" x14ac:dyDescent="0.2">
      <c r="A255" s="106">
        <f t="shared" si="2"/>
        <v>609535</v>
      </c>
      <c r="B255" s="106">
        <v>5</v>
      </c>
      <c r="C255" s="106">
        <v>9</v>
      </c>
      <c r="D255" s="106">
        <v>9</v>
      </c>
      <c r="E255" s="7" t="s">
        <v>1264</v>
      </c>
      <c r="H255" s="109">
        <f>IF('Раздел 5'!Q22&lt;='Раздел 5'!P22,0,1)</f>
        <v>0</v>
      </c>
    </row>
    <row r="256" spans="1:8" ht="12.75" x14ac:dyDescent="0.2">
      <c r="A256" s="106">
        <f t="shared" si="2"/>
        <v>609535</v>
      </c>
      <c r="B256" s="106">
        <v>5</v>
      </c>
      <c r="C256" s="106">
        <v>10</v>
      </c>
      <c r="D256" s="106">
        <v>10</v>
      </c>
      <c r="E256" s="7" t="s">
        <v>1263</v>
      </c>
      <c r="H256" s="109">
        <f>IF('Раздел 5'!Q23&lt;='Раздел 5'!P23,0,1)</f>
        <v>0</v>
      </c>
    </row>
    <row r="257" spans="1:8" ht="12.75" x14ac:dyDescent="0.2">
      <c r="A257" s="106">
        <f t="shared" si="2"/>
        <v>609535</v>
      </c>
      <c r="B257" s="106">
        <v>5</v>
      </c>
      <c r="C257" s="106">
        <v>11</v>
      </c>
      <c r="D257" s="106">
        <v>11</v>
      </c>
      <c r="E257" s="7" t="s">
        <v>1262</v>
      </c>
      <c r="H257" s="109">
        <f>IF('Раздел 5'!Q24&lt;='Раздел 5'!P24,0,1)</f>
        <v>0</v>
      </c>
    </row>
    <row r="258" spans="1:8" ht="12.75" x14ac:dyDescent="0.2">
      <c r="A258" s="106">
        <f t="shared" si="2"/>
        <v>609535</v>
      </c>
      <c r="B258" s="106">
        <v>5</v>
      </c>
      <c r="C258" s="106">
        <v>12</v>
      </c>
      <c r="D258" s="106">
        <v>12</v>
      </c>
      <c r="E258" s="7" t="s">
        <v>1261</v>
      </c>
      <c r="H258" s="109">
        <f>IF('Раздел 5'!Q25&lt;='Раздел 5'!P25,0,1)</f>
        <v>0</v>
      </c>
    </row>
    <row r="259" spans="1:8" ht="12.75" x14ac:dyDescent="0.2">
      <c r="A259" s="106">
        <f t="shared" si="2"/>
        <v>609535</v>
      </c>
      <c r="B259" s="106">
        <v>5</v>
      </c>
      <c r="C259" s="106">
        <v>13</v>
      </c>
      <c r="D259" s="106">
        <v>13</v>
      </c>
      <c r="E259" s="7" t="s">
        <v>1260</v>
      </c>
      <c r="H259" s="109">
        <f>IF('Раздел 5'!Q26&lt;='Раздел 5'!P26,0,1)</f>
        <v>0</v>
      </c>
    </row>
    <row r="260" spans="1:8" ht="12.75" x14ac:dyDescent="0.2">
      <c r="A260" s="106">
        <f t="shared" si="2"/>
        <v>609535</v>
      </c>
      <c r="B260" s="106">
        <v>5</v>
      </c>
      <c r="C260" s="106">
        <v>14</v>
      </c>
      <c r="D260" s="106">
        <v>14</v>
      </c>
      <c r="E260" s="7" t="s">
        <v>1259</v>
      </c>
      <c r="H260" s="109">
        <f>IF('Раздел 5'!Q27&lt;='Раздел 5'!P27,0,1)</f>
        <v>0</v>
      </c>
    </row>
    <row r="261" spans="1:8" ht="12.75" x14ac:dyDescent="0.2">
      <c r="A261" s="106">
        <f t="shared" si="2"/>
        <v>609535</v>
      </c>
      <c r="B261" s="106">
        <v>5</v>
      </c>
      <c r="C261" s="106">
        <v>15</v>
      </c>
      <c r="D261" s="106">
        <v>15</v>
      </c>
      <c r="E261" s="7" t="s">
        <v>1258</v>
      </c>
      <c r="H261" s="109">
        <f>IF('Раздел 5'!Q28&lt;='Раздел 5'!P28,0,1)</f>
        <v>0</v>
      </c>
    </row>
    <row r="262" spans="1:8" ht="12.75" x14ac:dyDescent="0.2">
      <c r="A262" s="106">
        <f t="shared" si="2"/>
        <v>609535</v>
      </c>
      <c r="B262" s="106">
        <v>5</v>
      </c>
      <c r="C262" s="106">
        <v>16</v>
      </c>
      <c r="D262" s="106">
        <v>16</v>
      </c>
      <c r="E262" s="7" t="s">
        <v>1257</v>
      </c>
      <c r="H262" s="109">
        <f>IF('Раздел 5'!Q29&lt;='Раздел 5'!P29,0,1)</f>
        <v>0</v>
      </c>
    </row>
    <row r="263" spans="1:8" ht="12.75" x14ac:dyDescent="0.2">
      <c r="A263" s="106">
        <f t="shared" si="2"/>
        <v>609535</v>
      </c>
      <c r="B263" s="106">
        <v>5</v>
      </c>
      <c r="C263" s="106">
        <v>17</v>
      </c>
      <c r="D263" s="106">
        <v>17</v>
      </c>
      <c r="E263" s="7" t="s">
        <v>1256</v>
      </c>
      <c r="H263" s="109">
        <f>IF('Раздел 5'!Q30&lt;='Раздел 5'!P30,0,1)</f>
        <v>0</v>
      </c>
    </row>
    <row r="264" spans="1:8" ht="12.75" x14ac:dyDescent="0.2">
      <c r="A264" s="106">
        <f t="shared" si="2"/>
        <v>609535</v>
      </c>
      <c r="B264" s="106">
        <v>5</v>
      </c>
      <c r="C264" s="106">
        <v>18</v>
      </c>
      <c r="D264" s="106">
        <v>18</v>
      </c>
      <c r="E264" s="7" t="s">
        <v>1255</v>
      </c>
      <c r="H264" s="109">
        <f>IF('Раздел 5'!Q31&lt;='Раздел 5'!P31,0,1)</f>
        <v>0</v>
      </c>
    </row>
    <row r="265" spans="1:8" ht="12.75" x14ac:dyDescent="0.2">
      <c r="A265" s="106">
        <f t="shared" si="2"/>
        <v>609535</v>
      </c>
      <c r="B265" s="106">
        <v>5</v>
      </c>
      <c r="C265" s="106">
        <v>19</v>
      </c>
      <c r="D265" s="106">
        <v>19</v>
      </c>
      <c r="E265" s="7" t="s">
        <v>1254</v>
      </c>
      <c r="H265" s="109">
        <f>IF('Раздел 5'!Q32&lt;='Раздел 5'!P32,0,1)</f>
        <v>0</v>
      </c>
    </row>
    <row r="266" spans="1:8" ht="12.75" x14ac:dyDescent="0.2">
      <c r="A266" s="106">
        <f t="shared" si="2"/>
        <v>609535</v>
      </c>
      <c r="B266" s="106">
        <v>5</v>
      </c>
      <c r="C266" s="106">
        <v>20</v>
      </c>
      <c r="D266" s="106">
        <v>20</v>
      </c>
      <c r="E266" s="7" t="s">
        <v>1253</v>
      </c>
      <c r="H266" s="109">
        <f>IF('Раздел 5'!Q33&lt;='Раздел 5'!P33,0,1)</f>
        <v>0</v>
      </c>
    </row>
    <row r="267" spans="1:8" ht="12.75" x14ac:dyDescent="0.2">
      <c r="A267" s="106">
        <f t="shared" si="2"/>
        <v>609535</v>
      </c>
      <c r="B267" s="106">
        <v>5</v>
      </c>
      <c r="C267" s="106">
        <v>21</v>
      </c>
      <c r="D267" s="106">
        <v>21</v>
      </c>
      <c r="E267" s="7" t="s">
        <v>1252</v>
      </c>
      <c r="H267" s="109">
        <f>IF('Раздел 5'!Q34&lt;='Раздел 5'!P34,0,1)</f>
        <v>0</v>
      </c>
    </row>
    <row r="268" spans="1:8" ht="12.75" x14ac:dyDescent="0.2">
      <c r="A268" s="106">
        <f t="shared" si="2"/>
        <v>609535</v>
      </c>
      <c r="B268" s="106">
        <v>5</v>
      </c>
      <c r="C268" s="106">
        <v>22</v>
      </c>
      <c r="D268" s="106">
        <v>22</v>
      </c>
      <c r="E268" s="7" t="s">
        <v>1251</v>
      </c>
      <c r="H268" s="109">
        <f>IF('Раздел 5'!Q35&lt;='Раздел 5'!P35,0,1)</f>
        <v>0</v>
      </c>
    </row>
    <row r="269" spans="1:8" ht="12.75" x14ac:dyDescent="0.2">
      <c r="A269" s="106">
        <f t="shared" si="2"/>
        <v>609535</v>
      </c>
      <c r="B269" s="106">
        <v>5</v>
      </c>
      <c r="C269" s="106">
        <v>23</v>
      </c>
      <c r="D269" s="106">
        <v>23</v>
      </c>
      <c r="E269" s="7" t="s">
        <v>1250</v>
      </c>
      <c r="H269" s="109">
        <f>IF('Раздел 5'!Q36&lt;='Раздел 5'!P36,0,1)</f>
        <v>0</v>
      </c>
    </row>
    <row r="270" spans="1:8" ht="12.75" x14ac:dyDescent="0.2">
      <c r="A270" s="106">
        <f t="shared" si="2"/>
        <v>609535</v>
      </c>
      <c r="B270" s="106">
        <v>5</v>
      </c>
      <c r="C270" s="106">
        <v>24</v>
      </c>
      <c r="D270" s="106">
        <v>24</v>
      </c>
      <c r="E270" s="7" t="s">
        <v>1249</v>
      </c>
      <c r="H270" s="109">
        <f>IF('Раздел 5'!Q37&lt;='Раздел 5'!P37,0,1)</f>
        <v>0</v>
      </c>
    </row>
    <row r="271" spans="1:8" ht="12.75" x14ac:dyDescent="0.2">
      <c r="A271" s="106">
        <f t="shared" si="2"/>
        <v>609535</v>
      </c>
      <c r="B271" s="106">
        <v>5</v>
      </c>
      <c r="C271" s="106">
        <v>25</v>
      </c>
      <c r="D271" s="106">
        <v>25</v>
      </c>
      <c r="E271" s="7" t="s">
        <v>1248</v>
      </c>
      <c r="H271" s="109">
        <f>IF('Раздел 5'!Q38&lt;='Раздел 5'!P38,0,1)</f>
        <v>0</v>
      </c>
    </row>
    <row r="272" spans="1:8" ht="12.75" x14ac:dyDescent="0.2">
      <c r="A272" s="106">
        <f t="shared" si="2"/>
        <v>609535</v>
      </c>
      <c r="B272" s="106">
        <v>5</v>
      </c>
      <c r="C272" s="106">
        <v>26</v>
      </c>
      <c r="D272" s="106">
        <v>26</v>
      </c>
      <c r="E272" s="7" t="s">
        <v>1247</v>
      </c>
      <c r="H272" s="109">
        <f>IF('Раздел 5'!Q39&lt;='Раздел 5'!P39,0,1)</f>
        <v>0</v>
      </c>
    </row>
    <row r="273" spans="1:8" ht="12.75" x14ac:dyDescent="0.2">
      <c r="A273" s="106">
        <f t="shared" si="2"/>
        <v>609535</v>
      </c>
      <c r="B273" s="106">
        <v>5</v>
      </c>
      <c r="C273" s="106">
        <v>27</v>
      </c>
      <c r="D273" s="106">
        <v>27</v>
      </c>
      <c r="E273" s="7" t="s">
        <v>1246</v>
      </c>
      <c r="H273" s="109">
        <f>IF('Раздел 5'!Q40&lt;='Раздел 5'!P40,0,1)</f>
        <v>0</v>
      </c>
    </row>
    <row r="274" spans="1:8" ht="12.75" x14ac:dyDescent="0.2">
      <c r="A274" s="106">
        <f t="shared" si="2"/>
        <v>609535</v>
      </c>
      <c r="B274" s="106">
        <v>5</v>
      </c>
      <c r="C274" s="106">
        <v>28</v>
      </c>
      <c r="D274" s="106">
        <v>28</v>
      </c>
      <c r="E274" s="7" t="s">
        <v>1265</v>
      </c>
      <c r="H274" s="109">
        <f>IF('Раздел 5'!R21&lt;='Раздел 5'!P21,0,1)</f>
        <v>0</v>
      </c>
    </row>
    <row r="275" spans="1:8" ht="12.75" x14ac:dyDescent="0.2">
      <c r="A275" s="106">
        <f t="shared" si="2"/>
        <v>609535</v>
      </c>
      <c r="B275" s="106">
        <v>5</v>
      </c>
      <c r="C275" s="106">
        <v>29</v>
      </c>
      <c r="D275" s="106">
        <v>29</v>
      </c>
      <c r="E275" s="7" t="s">
        <v>1266</v>
      </c>
      <c r="H275" s="109">
        <f>IF('Раздел 5'!R22&lt;='Раздел 5'!P22,0,1)</f>
        <v>0</v>
      </c>
    </row>
    <row r="276" spans="1:8" ht="12.75" x14ac:dyDescent="0.2">
      <c r="A276" s="106">
        <f t="shared" si="2"/>
        <v>609535</v>
      </c>
      <c r="B276" s="106">
        <v>5</v>
      </c>
      <c r="C276" s="106">
        <v>30</v>
      </c>
      <c r="D276" s="106">
        <v>30</v>
      </c>
      <c r="E276" s="7" t="s">
        <v>1267</v>
      </c>
      <c r="H276" s="109">
        <f>IF('Раздел 5'!R23&lt;='Раздел 5'!P23,0,1)</f>
        <v>0</v>
      </c>
    </row>
    <row r="277" spans="1:8" ht="12.75" x14ac:dyDescent="0.2">
      <c r="A277" s="106">
        <f t="shared" si="2"/>
        <v>609535</v>
      </c>
      <c r="B277" s="106">
        <v>5</v>
      </c>
      <c r="C277" s="106">
        <v>31</v>
      </c>
      <c r="D277" s="106">
        <v>31</v>
      </c>
      <c r="E277" s="7" t="s">
        <v>1268</v>
      </c>
      <c r="H277" s="109">
        <f>IF('Раздел 5'!R24&lt;='Раздел 5'!P24,0,1)</f>
        <v>0</v>
      </c>
    </row>
    <row r="278" spans="1:8" ht="12.75" x14ac:dyDescent="0.2">
      <c r="A278" s="106">
        <f t="shared" si="2"/>
        <v>609535</v>
      </c>
      <c r="B278" s="106">
        <v>5</v>
      </c>
      <c r="C278" s="106">
        <v>32</v>
      </c>
      <c r="D278" s="106">
        <v>32</v>
      </c>
      <c r="E278" s="7" t="s">
        <v>1269</v>
      </c>
      <c r="H278" s="109">
        <f>IF('Раздел 5'!R25&lt;='Раздел 5'!P25,0,1)</f>
        <v>0</v>
      </c>
    </row>
    <row r="279" spans="1:8" ht="12.75" x14ac:dyDescent="0.2">
      <c r="A279" s="106">
        <f t="shared" si="2"/>
        <v>609535</v>
      </c>
      <c r="B279" s="106">
        <v>5</v>
      </c>
      <c r="C279" s="106">
        <v>33</v>
      </c>
      <c r="D279" s="106">
        <v>33</v>
      </c>
      <c r="E279" s="7" t="s">
        <v>1270</v>
      </c>
      <c r="H279" s="109">
        <f>IF('Раздел 5'!R26&lt;='Раздел 5'!P26,0,1)</f>
        <v>0</v>
      </c>
    </row>
    <row r="280" spans="1:8" ht="12.75" x14ac:dyDescent="0.2">
      <c r="A280" s="106">
        <f t="shared" si="2"/>
        <v>609535</v>
      </c>
      <c r="B280" s="106">
        <v>5</v>
      </c>
      <c r="C280" s="106">
        <v>34</v>
      </c>
      <c r="D280" s="106">
        <v>34</v>
      </c>
      <c r="E280" s="7" t="s">
        <v>1271</v>
      </c>
      <c r="H280" s="109">
        <f>IF('Раздел 5'!R27&lt;='Раздел 5'!P27,0,1)</f>
        <v>0</v>
      </c>
    </row>
    <row r="281" spans="1:8" ht="12.75" x14ac:dyDescent="0.2">
      <c r="A281" s="106">
        <f t="shared" si="2"/>
        <v>609535</v>
      </c>
      <c r="B281" s="106">
        <v>5</v>
      </c>
      <c r="C281" s="106">
        <v>35</v>
      </c>
      <c r="D281" s="106">
        <v>35</v>
      </c>
      <c r="E281" s="7" t="s">
        <v>1272</v>
      </c>
      <c r="H281" s="109">
        <f>IF('Раздел 5'!R28&lt;='Раздел 5'!P28,0,1)</f>
        <v>0</v>
      </c>
    </row>
    <row r="282" spans="1:8" ht="12.75" x14ac:dyDescent="0.2">
      <c r="A282" s="106">
        <f t="shared" si="2"/>
        <v>609535</v>
      </c>
      <c r="B282" s="106">
        <v>5</v>
      </c>
      <c r="C282" s="106">
        <v>36</v>
      </c>
      <c r="D282" s="106">
        <v>36</v>
      </c>
      <c r="E282" s="7" t="s">
        <v>1273</v>
      </c>
      <c r="H282" s="109">
        <f>IF('Раздел 5'!R29&lt;='Раздел 5'!P29,0,1)</f>
        <v>0</v>
      </c>
    </row>
    <row r="283" spans="1:8" ht="12.75" x14ac:dyDescent="0.2">
      <c r="A283" s="106">
        <f t="shared" si="2"/>
        <v>609535</v>
      </c>
      <c r="B283" s="106">
        <v>5</v>
      </c>
      <c r="C283" s="106">
        <v>37</v>
      </c>
      <c r="D283" s="106">
        <v>37</v>
      </c>
      <c r="E283" s="7" t="s">
        <v>1274</v>
      </c>
      <c r="H283" s="109">
        <f>IF('Раздел 5'!R30&lt;='Раздел 5'!P30,0,1)</f>
        <v>0</v>
      </c>
    </row>
    <row r="284" spans="1:8" ht="12.75" x14ac:dyDescent="0.2">
      <c r="A284" s="106">
        <f t="shared" si="2"/>
        <v>609535</v>
      </c>
      <c r="B284" s="106">
        <v>5</v>
      </c>
      <c r="C284" s="106">
        <v>38</v>
      </c>
      <c r="D284" s="106">
        <v>38</v>
      </c>
      <c r="E284" s="7" t="s">
        <v>1275</v>
      </c>
      <c r="H284" s="109">
        <f>IF('Раздел 5'!R31&lt;='Раздел 5'!P31,0,1)</f>
        <v>0</v>
      </c>
    </row>
    <row r="285" spans="1:8" ht="12.75" x14ac:dyDescent="0.2">
      <c r="A285" s="106">
        <f t="shared" si="2"/>
        <v>609535</v>
      </c>
      <c r="B285" s="106">
        <v>5</v>
      </c>
      <c r="C285" s="106">
        <v>39</v>
      </c>
      <c r="D285" s="106">
        <v>39</v>
      </c>
      <c r="E285" s="7" t="s">
        <v>1276</v>
      </c>
      <c r="H285" s="109">
        <f>IF('Раздел 5'!R32&lt;='Раздел 5'!P32,0,1)</f>
        <v>0</v>
      </c>
    </row>
    <row r="286" spans="1:8" ht="12.75" x14ac:dyDescent="0.2">
      <c r="A286" s="106">
        <f t="shared" si="2"/>
        <v>609535</v>
      </c>
      <c r="B286" s="106">
        <v>5</v>
      </c>
      <c r="C286" s="106">
        <v>40</v>
      </c>
      <c r="D286" s="106">
        <v>40</v>
      </c>
      <c r="E286" s="7" t="s">
        <v>1277</v>
      </c>
      <c r="H286" s="109">
        <f>IF('Раздел 5'!R33&lt;='Раздел 5'!P33,0,1)</f>
        <v>0</v>
      </c>
    </row>
    <row r="287" spans="1:8" ht="12.75" x14ac:dyDescent="0.2">
      <c r="A287" s="106">
        <f t="shared" si="2"/>
        <v>609535</v>
      </c>
      <c r="B287" s="106">
        <v>5</v>
      </c>
      <c r="C287" s="106">
        <v>41</v>
      </c>
      <c r="D287" s="106">
        <v>41</v>
      </c>
      <c r="E287" s="7" t="s">
        <v>1278</v>
      </c>
      <c r="H287" s="109">
        <f>IF('Раздел 5'!R34&lt;='Раздел 5'!P34,0,1)</f>
        <v>0</v>
      </c>
    </row>
    <row r="288" spans="1:8" ht="12.75" x14ac:dyDescent="0.2">
      <c r="A288" s="106">
        <f t="shared" si="2"/>
        <v>609535</v>
      </c>
      <c r="B288" s="106">
        <v>5</v>
      </c>
      <c r="C288" s="106">
        <v>42</v>
      </c>
      <c r="D288" s="106">
        <v>42</v>
      </c>
      <c r="E288" s="7" t="s">
        <v>1279</v>
      </c>
      <c r="H288" s="109">
        <f>IF('Раздел 5'!R35&lt;='Раздел 5'!P35,0,1)</f>
        <v>0</v>
      </c>
    </row>
    <row r="289" spans="1:8" ht="12.75" x14ac:dyDescent="0.2">
      <c r="A289" s="106">
        <f t="shared" si="2"/>
        <v>609535</v>
      </c>
      <c r="B289" s="106">
        <v>5</v>
      </c>
      <c r="C289" s="106">
        <v>43</v>
      </c>
      <c r="D289" s="106">
        <v>43</v>
      </c>
      <c r="E289" s="7" t="s">
        <v>1280</v>
      </c>
      <c r="H289" s="109">
        <f>IF('Раздел 5'!R36&lt;='Раздел 5'!P36,0,1)</f>
        <v>0</v>
      </c>
    </row>
    <row r="290" spans="1:8" ht="12.75" x14ac:dyDescent="0.2">
      <c r="A290" s="106">
        <f t="shared" si="2"/>
        <v>609535</v>
      </c>
      <c r="B290" s="106">
        <v>5</v>
      </c>
      <c r="C290" s="106">
        <v>44</v>
      </c>
      <c r="D290" s="106">
        <v>44</v>
      </c>
      <c r="E290" s="7" t="s">
        <v>1281</v>
      </c>
      <c r="H290" s="109">
        <f>IF('Раздел 5'!R37&lt;='Раздел 5'!P37,0,1)</f>
        <v>0</v>
      </c>
    </row>
    <row r="291" spans="1:8" ht="12.75" x14ac:dyDescent="0.2">
      <c r="A291" s="106">
        <f t="shared" si="2"/>
        <v>609535</v>
      </c>
      <c r="B291" s="106">
        <v>5</v>
      </c>
      <c r="C291" s="106">
        <v>45</v>
      </c>
      <c r="D291" s="106">
        <v>45</v>
      </c>
      <c r="E291" s="7" t="s">
        <v>1282</v>
      </c>
      <c r="H291" s="109">
        <f>IF('Раздел 5'!R38&lt;='Раздел 5'!P38,0,1)</f>
        <v>0</v>
      </c>
    </row>
    <row r="292" spans="1:8" ht="12.75" x14ac:dyDescent="0.2">
      <c r="A292" s="106">
        <f t="shared" si="2"/>
        <v>609535</v>
      </c>
      <c r="B292" s="106">
        <v>5</v>
      </c>
      <c r="C292" s="106">
        <v>46</v>
      </c>
      <c r="D292" s="106">
        <v>46</v>
      </c>
      <c r="E292" s="7" t="s">
        <v>1283</v>
      </c>
      <c r="H292" s="109">
        <f>IF('Раздел 5'!R39&lt;='Раздел 5'!P39,0,1)</f>
        <v>0</v>
      </c>
    </row>
    <row r="293" spans="1:8" ht="12.75" x14ac:dyDescent="0.2">
      <c r="A293" s="106">
        <f t="shared" si="2"/>
        <v>609535</v>
      </c>
      <c r="B293" s="106">
        <v>5</v>
      </c>
      <c r="C293" s="106">
        <v>47</v>
      </c>
      <c r="D293" s="106">
        <v>47</v>
      </c>
      <c r="E293" s="7" t="s">
        <v>1284</v>
      </c>
      <c r="H293" s="109">
        <f>IF('Раздел 5'!R40&lt;='Раздел 5'!P40,0,1)</f>
        <v>0</v>
      </c>
    </row>
    <row r="294" spans="1:8" ht="12.75" x14ac:dyDescent="0.2">
      <c r="A294" s="106">
        <f t="shared" si="2"/>
        <v>609535</v>
      </c>
      <c r="B294" s="106">
        <v>5</v>
      </c>
      <c r="C294" s="106">
        <v>48</v>
      </c>
      <c r="D294" s="106">
        <v>48</v>
      </c>
      <c r="E294" s="7" t="s">
        <v>1285</v>
      </c>
      <c r="H294" s="109">
        <f>IF('Раздел 5'!S21&lt;='Раздел 5'!P21,0,1)</f>
        <v>0</v>
      </c>
    </row>
    <row r="295" spans="1:8" ht="12.75" x14ac:dyDescent="0.2">
      <c r="A295" s="106">
        <f t="shared" si="2"/>
        <v>609535</v>
      </c>
      <c r="B295" s="106">
        <v>5</v>
      </c>
      <c r="C295" s="106">
        <v>49</v>
      </c>
      <c r="D295" s="106">
        <v>49</v>
      </c>
      <c r="E295" s="7" t="s">
        <v>1286</v>
      </c>
      <c r="H295" s="109">
        <f>IF('Раздел 5'!S22&lt;='Раздел 5'!P22,0,1)</f>
        <v>0</v>
      </c>
    </row>
    <row r="296" spans="1:8" ht="12.75" x14ac:dyDescent="0.2">
      <c r="A296" s="106">
        <f t="shared" si="2"/>
        <v>609535</v>
      </c>
      <c r="B296" s="106">
        <v>5</v>
      </c>
      <c r="C296" s="106">
        <v>50</v>
      </c>
      <c r="D296" s="106">
        <v>50</v>
      </c>
      <c r="E296" s="7" t="s">
        <v>1287</v>
      </c>
      <c r="H296" s="109">
        <f>IF('Раздел 5'!S23&lt;='Раздел 5'!P23,0,1)</f>
        <v>0</v>
      </c>
    </row>
    <row r="297" spans="1:8" ht="12.75" x14ac:dyDescent="0.2">
      <c r="A297" s="106">
        <f t="shared" si="2"/>
        <v>609535</v>
      </c>
      <c r="B297" s="106">
        <v>5</v>
      </c>
      <c r="C297" s="106">
        <v>51</v>
      </c>
      <c r="D297" s="106">
        <v>51</v>
      </c>
      <c r="E297" s="7" t="s">
        <v>1288</v>
      </c>
      <c r="H297" s="109">
        <f>IF('Раздел 5'!S24&lt;='Раздел 5'!P24,0,1)</f>
        <v>0</v>
      </c>
    </row>
    <row r="298" spans="1:8" ht="12.75" x14ac:dyDescent="0.2">
      <c r="A298" s="106">
        <f t="shared" si="2"/>
        <v>609535</v>
      </c>
      <c r="B298" s="106">
        <v>5</v>
      </c>
      <c r="C298" s="106">
        <v>52</v>
      </c>
      <c r="D298" s="106">
        <v>52</v>
      </c>
      <c r="E298" s="7" t="s">
        <v>1289</v>
      </c>
      <c r="H298" s="109">
        <f>IF('Раздел 5'!S25&lt;='Раздел 5'!P25,0,1)</f>
        <v>0</v>
      </c>
    </row>
    <row r="299" spans="1:8" ht="12.75" x14ac:dyDescent="0.2">
      <c r="A299" s="106">
        <f t="shared" si="2"/>
        <v>609535</v>
      </c>
      <c r="B299" s="106">
        <v>5</v>
      </c>
      <c r="C299" s="106">
        <v>53</v>
      </c>
      <c r="D299" s="106">
        <v>53</v>
      </c>
      <c r="E299" s="7" t="s">
        <v>1290</v>
      </c>
      <c r="H299" s="109">
        <f>IF('Раздел 5'!S26&lt;='Раздел 5'!P26,0,1)</f>
        <v>0</v>
      </c>
    </row>
    <row r="300" spans="1:8" ht="12.75" x14ac:dyDescent="0.2">
      <c r="A300" s="106">
        <f t="shared" si="2"/>
        <v>609535</v>
      </c>
      <c r="B300" s="106">
        <v>5</v>
      </c>
      <c r="C300" s="106">
        <v>54</v>
      </c>
      <c r="D300" s="106">
        <v>54</v>
      </c>
      <c r="E300" s="7" t="s">
        <v>1291</v>
      </c>
      <c r="H300" s="109">
        <f>IF('Раздел 5'!S27&lt;='Раздел 5'!P27,0,1)</f>
        <v>0</v>
      </c>
    </row>
    <row r="301" spans="1:8" ht="12.75" x14ac:dyDescent="0.2">
      <c r="A301" s="106">
        <f t="shared" si="2"/>
        <v>609535</v>
      </c>
      <c r="B301" s="106">
        <v>5</v>
      </c>
      <c r="C301" s="106">
        <v>55</v>
      </c>
      <c r="D301" s="106">
        <v>55</v>
      </c>
      <c r="E301" s="7" t="s">
        <v>1292</v>
      </c>
      <c r="H301" s="109">
        <f>IF('Раздел 5'!S28&lt;='Раздел 5'!P28,0,1)</f>
        <v>0</v>
      </c>
    </row>
    <row r="302" spans="1:8" ht="12.75" x14ac:dyDescent="0.2">
      <c r="A302" s="106">
        <f t="shared" si="2"/>
        <v>609535</v>
      </c>
      <c r="B302" s="106">
        <v>5</v>
      </c>
      <c r="C302" s="106">
        <v>56</v>
      </c>
      <c r="D302" s="106">
        <v>56</v>
      </c>
      <c r="E302" s="7" t="s">
        <v>1293</v>
      </c>
      <c r="H302" s="109">
        <f>IF('Раздел 5'!S29&lt;='Раздел 5'!P29,0,1)</f>
        <v>0</v>
      </c>
    </row>
    <row r="303" spans="1:8" ht="12.75" x14ac:dyDescent="0.2">
      <c r="A303" s="106">
        <f t="shared" si="2"/>
        <v>609535</v>
      </c>
      <c r="B303" s="106">
        <v>5</v>
      </c>
      <c r="C303" s="106">
        <v>57</v>
      </c>
      <c r="D303" s="106">
        <v>57</v>
      </c>
      <c r="E303" s="7" t="s">
        <v>1294</v>
      </c>
      <c r="H303" s="109">
        <f>IF('Раздел 5'!S30&lt;='Раздел 5'!P30,0,1)</f>
        <v>0</v>
      </c>
    </row>
    <row r="304" spans="1:8" ht="12.75" x14ac:dyDescent="0.2">
      <c r="A304" s="106">
        <f t="shared" si="2"/>
        <v>609535</v>
      </c>
      <c r="B304" s="106">
        <v>5</v>
      </c>
      <c r="C304" s="106">
        <v>58</v>
      </c>
      <c r="D304" s="106">
        <v>58</v>
      </c>
      <c r="E304" s="7" t="s">
        <v>1295</v>
      </c>
      <c r="H304" s="109">
        <f>IF('Раздел 5'!S31&lt;='Раздел 5'!P31,0,1)</f>
        <v>0</v>
      </c>
    </row>
    <row r="305" spans="1:8" ht="12.75" x14ac:dyDescent="0.2">
      <c r="A305" s="106">
        <f t="shared" si="2"/>
        <v>609535</v>
      </c>
      <c r="B305" s="106">
        <v>5</v>
      </c>
      <c r="C305" s="106">
        <v>59</v>
      </c>
      <c r="D305" s="106">
        <v>59</v>
      </c>
      <c r="E305" s="7" t="s">
        <v>134</v>
      </c>
      <c r="H305" s="109">
        <f>IF('Раздел 5'!S32&lt;='Раздел 5'!P32,0,1)</f>
        <v>0</v>
      </c>
    </row>
    <row r="306" spans="1:8" ht="12.75" x14ac:dyDescent="0.2">
      <c r="A306" s="106">
        <f t="shared" si="2"/>
        <v>609535</v>
      </c>
      <c r="B306" s="106">
        <v>5</v>
      </c>
      <c r="C306" s="106">
        <v>60</v>
      </c>
      <c r="D306" s="106">
        <v>60</v>
      </c>
      <c r="E306" s="7" t="s">
        <v>135</v>
      </c>
      <c r="H306" s="109">
        <f>IF('Раздел 5'!S33&lt;='Раздел 5'!P33,0,1)</f>
        <v>0</v>
      </c>
    </row>
    <row r="307" spans="1:8" ht="12.75" x14ac:dyDescent="0.2">
      <c r="A307" s="106">
        <f t="shared" si="2"/>
        <v>609535</v>
      </c>
      <c r="B307" s="106">
        <v>5</v>
      </c>
      <c r="C307" s="106">
        <v>61</v>
      </c>
      <c r="D307" s="106">
        <v>61</v>
      </c>
      <c r="E307" s="7" t="s">
        <v>136</v>
      </c>
      <c r="H307" s="109">
        <f>IF('Раздел 5'!S34&lt;='Раздел 5'!P34,0,1)</f>
        <v>0</v>
      </c>
    </row>
    <row r="308" spans="1:8" ht="12.75" x14ac:dyDescent="0.2">
      <c r="A308" s="106">
        <f t="shared" si="2"/>
        <v>609535</v>
      </c>
      <c r="B308" s="106">
        <v>5</v>
      </c>
      <c r="C308" s="106">
        <v>62</v>
      </c>
      <c r="D308" s="106">
        <v>62</v>
      </c>
      <c r="E308" s="7" t="s">
        <v>137</v>
      </c>
      <c r="H308" s="109">
        <f>IF('Раздел 5'!S35&lt;='Раздел 5'!P35,0,1)</f>
        <v>0</v>
      </c>
    </row>
    <row r="309" spans="1:8" ht="12.75" x14ac:dyDescent="0.2">
      <c r="A309" s="106">
        <f t="shared" si="2"/>
        <v>609535</v>
      </c>
      <c r="B309" s="106">
        <v>5</v>
      </c>
      <c r="C309" s="106">
        <v>63</v>
      </c>
      <c r="D309" s="106">
        <v>63</v>
      </c>
      <c r="E309" s="7" t="s">
        <v>138</v>
      </c>
      <c r="H309" s="109">
        <f>IF('Раздел 5'!S36&lt;='Раздел 5'!P36,0,1)</f>
        <v>0</v>
      </c>
    </row>
    <row r="310" spans="1:8" ht="12.75" x14ac:dyDescent="0.2">
      <c r="A310" s="106">
        <f t="shared" si="2"/>
        <v>609535</v>
      </c>
      <c r="B310" s="106">
        <v>5</v>
      </c>
      <c r="C310" s="106">
        <v>64</v>
      </c>
      <c r="D310" s="106">
        <v>64</v>
      </c>
      <c r="E310" s="7" t="s">
        <v>139</v>
      </c>
      <c r="H310" s="109">
        <f>IF('Раздел 5'!S37&lt;='Раздел 5'!P37,0,1)</f>
        <v>0</v>
      </c>
    </row>
    <row r="311" spans="1:8" ht="12.75" x14ac:dyDescent="0.2">
      <c r="A311" s="106">
        <f t="shared" si="2"/>
        <v>609535</v>
      </c>
      <c r="B311" s="106">
        <v>5</v>
      </c>
      <c r="C311" s="106">
        <v>65</v>
      </c>
      <c r="D311" s="106">
        <v>65</v>
      </c>
      <c r="E311" s="7" t="s">
        <v>140</v>
      </c>
      <c r="H311" s="109">
        <f>IF('Раздел 5'!S38&lt;='Раздел 5'!P38,0,1)</f>
        <v>0</v>
      </c>
    </row>
    <row r="312" spans="1:8" ht="12.75" x14ac:dyDescent="0.2">
      <c r="A312" s="106">
        <f t="shared" si="2"/>
        <v>609535</v>
      </c>
      <c r="B312" s="106">
        <v>5</v>
      </c>
      <c r="C312" s="106">
        <v>66</v>
      </c>
      <c r="D312" s="106">
        <v>66</v>
      </c>
      <c r="E312" s="7" t="s">
        <v>141</v>
      </c>
      <c r="H312" s="109">
        <f>IF('Раздел 5'!S39&lt;='Раздел 5'!P39,0,1)</f>
        <v>0</v>
      </c>
    </row>
    <row r="313" spans="1:8" ht="12.75" x14ac:dyDescent="0.2">
      <c r="A313" s="106">
        <f t="shared" si="2"/>
        <v>609535</v>
      </c>
      <c r="B313" s="106">
        <v>5</v>
      </c>
      <c r="C313" s="106">
        <v>67</v>
      </c>
      <c r="D313" s="106">
        <v>67</v>
      </c>
      <c r="E313" s="7" t="s">
        <v>142</v>
      </c>
      <c r="H313" s="109">
        <f>IF('Раздел 5'!S40&lt;='Раздел 5'!P40,0,1)</f>
        <v>0</v>
      </c>
    </row>
    <row r="314" spans="1:8" ht="12.75" x14ac:dyDescent="0.2">
      <c r="A314" s="106">
        <f t="shared" si="2"/>
        <v>609535</v>
      </c>
      <c r="B314" s="106">
        <v>5</v>
      </c>
      <c r="C314" s="106">
        <v>68</v>
      </c>
      <c r="D314" s="106">
        <v>68</v>
      </c>
      <c r="E314" s="7" t="s">
        <v>143</v>
      </c>
      <c r="H314" s="109">
        <f>IF('Раздел 5'!T21&lt;='Раздел 5'!P21,0,1)</f>
        <v>0</v>
      </c>
    </row>
    <row r="315" spans="1:8" ht="12.75" x14ac:dyDescent="0.2">
      <c r="A315" s="106">
        <f t="shared" si="2"/>
        <v>609535</v>
      </c>
      <c r="B315" s="106">
        <v>5</v>
      </c>
      <c r="C315" s="106">
        <v>69</v>
      </c>
      <c r="D315" s="106">
        <v>69</v>
      </c>
      <c r="E315" s="7" t="s">
        <v>144</v>
      </c>
      <c r="H315" s="109">
        <f>IF('Раздел 5'!T22&lt;='Раздел 5'!P22,0,1)</f>
        <v>0</v>
      </c>
    </row>
    <row r="316" spans="1:8" ht="12.75" x14ac:dyDescent="0.2">
      <c r="A316" s="106">
        <f t="shared" si="2"/>
        <v>609535</v>
      </c>
      <c r="B316" s="106">
        <v>5</v>
      </c>
      <c r="C316" s="106">
        <v>70</v>
      </c>
      <c r="D316" s="106">
        <v>70</v>
      </c>
      <c r="E316" s="7" t="s">
        <v>145</v>
      </c>
      <c r="H316" s="109">
        <f>IF('Раздел 5'!T23&lt;='Раздел 5'!P23,0,1)</f>
        <v>0</v>
      </c>
    </row>
    <row r="317" spans="1:8" ht="12.75" x14ac:dyDescent="0.2">
      <c r="A317" s="106">
        <f t="shared" si="2"/>
        <v>609535</v>
      </c>
      <c r="B317" s="106">
        <v>5</v>
      </c>
      <c r="C317" s="106">
        <v>71</v>
      </c>
      <c r="D317" s="106">
        <v>71</v>
      </c>
      <c r="E317" s="7" t="s">
        <v>146</v>
      </c>
      <c r="H317" s="109">
        <f>IF('Раздел 5'!T24&lt;='Раздел 5'!P24,0,1)</f>
        <v>0</v>
      </c>
    </row>
    <row r="318" spans="1:8" ht="12.75" x14ac:dyDescent="0.2">
      <c r="A318" s="106">
        <f t="shared" si="2"/>
        <v>609535</v>
      </c>
      <c r="B318" s="106">
        <v>5</v>
      </c>
      <c r="C318" s="106">
        <v>72</v>
      </c>
      <c r="D318" s="106">
        <v>72</v>
      </c>
      <c r="E318" s="7" t="s">
        <v>147</v>
      </c>
      <c r="H318" s="109">
        <f>IF('Раздел 5'!T25&lt;='Раздел 5'!P25,0,1)</f>
        <v>0</v>
      </c>
    </row>
    <row r="319" spans="1:8" ht="12.75" x14ac:dyDescent="0.2">
      <c r="A319" s="106">
        <f t="shared" si="2"/>
        <v>609535</v>
      </c>
      <c r="B319" s="106">
        <v>5</v>
      </c>
      <c r="C319" s="106">
        <v>73</v>
      </c>
      <c r="D319" s="106">
        <v>73</v>
      </c>
      <c r="E319" s="7" t="s">
        <v>148</v>
      </c>
      <c r="H319" s="109">
        <f>IF('Раздел 5'!T26&lt;='Раздел 5'!P26,0,1)</f>
        <v>0</v>
      </c>
    </row>
    <row r="320" spans="1:8" ht="12.75" x14ac:dyDescent="0.2">
      <c r="A320" s="106">
        <f t="shared" si="2"/>
        <v>609535</v>
      </c>
      <c r="B320" s="106">
        <v>5</v>
      </c>
      <c r="C320" s="106">
        <v>74</v>
      </c>
      <c r="D320" s="106">
        <v>74</v>
      </c>
      <c r="E320" s="7" t="s">
        <v>149</v>
      </c>
      <c r="H320" s="109">
        <f>IF('Раздел 5'!T27&lt;='Раздел 5'!P27,0,1)</f>
        <v>0</v>
      </c>
    </row>
    <row r="321" spans="1:8" ht="12.75" x14ac:dyDescent="0.2">
      <c r="A321" s="106">
        <f t="shared" si="2"/>
        <v>609535</v>
      </c>
      <c r="B321" s="106">
        <v>5</v>
      </c>
      <c r="C321" s="106">
        <v>75</v>
      </c>
      <c r="D321" s="106">
        <v>75</v>
      </c>
      <c r="E321" s="7" t="s">
        <v>150</v>
      </c>
      <c r="H321" s="109">
        <f>IF('Раздел 5'!T28&lt;='Раздел 5'!P28,0,1)</f>
        <v>0</v>
      </c>
    </row>
    <row r="322" spans="1:8" ht="12.75" x14ac:dyDescent="0.2">
      <c r="A322" s="106">
        <f t="shared" si="2"/>
        <v>609535</v>
      </c>
      <c r="B322" s="106">
        <v>5</v>
      </c>
      <c r="C322" s="106">
        <v>76</v>
      </c>
      <c r="D322" s="106">
        <v>76</v>
      </c>
      <c r="E322" s="7" t="s">
        <v>151</v>
      </c>
      <c r="H322" s="109">
        <f>IF('Раздел 5'!T29&lt;='Раздел 5'!P29,0,1)</f>
        <v>0</v>
      </c>
    </row>
    <row r="323" spans="1:8" ht="12.75" x14ac:dyDescent="0.2">
      <c r="A323" s="106">
        <f t="shared" si="2"/>
        <v>609535</v>
      </c>
      <c r="B323" s="106">
        <v>5</v>
      </c>
      <c r="C323" s="106">
        <v>77</v>
      </c>
      <c r="D323" s="106">
        <v>77</v>
      </c>
      <c r="E323" s="7" t="s">
        <v>152</v>
      </c>
      <c r="H323" s="109">
        <f>IF('Раздел 5'!T30&lt;='Раздел 5'!P30,0,1)</f>
        <v>0</v>
      </c>
    </row>
    <row r="324" spans="1:8" ht="12.75" x14ac:dyDescent="0.2">
      <c r="A324" s="106">
        <f t="shared" si="2"/>
        <v>609535</v>
      </c>
      <c r="B324" s="106">
        <v>5</v>
      </c>
      <c r="C324" s="106">
        <v>78</v>
      </c>
      <c r="D324" s="106">
        <v>78</v>
      </c>
      <c r="E324" s="7" t="s">
        <v>153</v>
      </c>
      <c r="H324" s="109">
        <f>IF('Раздел 5'!T31&lt;='Раздел 5'!P31,0,1)</f>
        <v>0</v>
      </c>
    </row>
    <row r="325" spans="1:8" ht="12.75" x14ac:dyDescent="0.2">
      <c r="A325" s="106">
        <f t="shared" si="2"/>
        <v>609535</v>
      </c>
      <c r="B325" s="106">
        <v>5</v>
      </c>
      <c r="C325" s="106">
        <v>79</v>
      </c>
      <c r="D325" s="106">
        <v>79</v>
      </c>
      <c r="E325" s="7" t="s">
        <v>154</v>
      </c>
      <c r="H325" s="109">
        <f>IF('Раздел 5'!T32&lt;='Раздел 5'!P32,0,1)</f>
        <v>0</v>
      </c>
    </row>
    <row r="326" spans="1:8" ht="12.75" x14ac:dyDescent="0.2">
      <c r="A326" s="106">
        <f t="shared" si="2"/>
        <v>609535</v>
      </c>
      <c r="B326" s="106">
        <v>5</v>
      </c>
      <c r="C326" s="106">
        <v>80</v>
      </c>
      <c r="D326" s="106">
        <v>80</v>
      </c>
      <c r="E326" s="7" t="s">
        <v>155</v>
      </c>
      <c r="H326" s="109">
        <f>IF('Раздел 5'!T33&lt;='Раздел 5'!P33,0,1)</f>
        <v>0</v>
      </c>
    </row>
    <row r="327" spans="1:8" ht="12.75" x14ac:dyDescent="0.2">
      <c r="A327" s="106">
        <f t="shared" si="2"/>
        <v>609535</v>
      </c>
      <c r="B327" s="106">
        <v>5</v>
      </c>
      <c r="C327" s="106">
        <v>81</v>
      </c>
      <c r="D327" s="106">
        <v>81</v>
      </c>
      <c r="E327" s="7" t="s">
        <v>156</v>
      </c>
      <c r="H327" s="109">
        <f>IF('Раздел 5'!T34&lt;='Раздел 5'!P34,0,1)</f>
        <v>0</v>
      </c>
    </row>
    <row r="328" spans="1:8" ht="12.75" x14ac:dyDescent="0.2">
      <c r="A328" s="106">
        <f t="shared" si="2"/>
        <v>609535</v>
      </c>
      <c r="B328" s="106">
        <v>5</v>
      </c>
      <c r="C328" s="106">
        <v>82</v>
      </c>
      <c r="D328" s="106">
        <v>82</v>
      </c>
      <c r="E328" s="7" t="s">
        <v>157</v>
      </c>
      <c r="H328" s="109">
        <f>IF('Раздел 5'!T35&lt;='Раздел 5'!P35,0,1)</f>
        <v>0</v>
      </c>
    </row>
    <row r="329" spans="1:8" ht="12.75" x14ac:dyDescent="0.2">
      <c r="A329" s="106">
        <f t="shared" si="2"/>
        <v>609535</v>
      </c>
      <c r="B329" s="106">
        <v>5</v>
      </c>
      <c r="C329" s="106">
        <v>83</v>
      </c>
      <c r="D329" s="106">
        <v>83</v>
      </c>
      <c r="E329" s="7" t="s">
        <v>158</v>
      </c>
      <c r="H329" s="109">
        <f>IF('Раздел 5'!T36&lt;='Раздел 5'!P36,0,1)</f>
        <v>0</v>
      </c>
    </row>
    <row r="330" spans="1:8" ht="12.75" x14ac:dyDescent="0.2">
      <c r="A330" s="106">
        <f t="shared" si="2"/>
        <v>609535</v>
      </c>
      <c r="B330" s="106">
        <v>5</v>
      </c>
      <c r="C330" s="106">
        <v>84</v>
      </c>
      <c r="D330" s="106">
        <v>84</v>
      </c>
      <c r="E330" s="7" t="s">
        <v>159</v>
      </c>
      <c r="H330" s="109">
        <f>IF('Раздел 5'!T37&lt;='Раздел 5'!P37,0,1)</f>
        <v>0</v>
      </c>
    </row>
    <row r="331" spans="1:8" ht="12.75" x14ac:dyDescent="0.2">
      <c r="A331" s="106">
        <f t="shared" si="2"/>
        <v>609535</v>
      </c>
      <c r="B331" s="106">
        <v>5</v>
      </c>
      <c r="C331" s="106">
        <v>85</v>
      </c>
      <c r="D331" s="106">
        <v>85</v>
      </c>
      <c r="E331" s="7" t="s">
        <v>160</v>
      </c>
      <c r="H331" s="109">
        <f>IF('Раздел 5'!T38&lt;='Раздел 5'!P38,0,1)</f>
        <v>0</v>
      </c>
    </row>
    <row r="332" spans="1:8" ht="12.75" x14ac:dyDescent="0.2">
      <c r="A332" s="106">
        <f t="shared" si="2"/>
        <v>609535</v>
      </c>
      <c r="B332" s="106">
        <v>5</v>
      </c>
      <c r="C332" s="106">
        <v>86</v>
      </c>
      <c r="D332" s="106">
        <v>86</v>
      </c>
      <c r="E332" s="7" t="s">
        <v>161</v>
      </c>
      <c r="H332" s="109">
        <f>IF('Раздел 5'!T39&lt;='Раздел 5'!P39,0,1)</f>
        <v>0</v>
      </c>
    </row>
    <row r="333" spans="1:8" ht="12.75" x14ac:dyDescent="0.2">
      <c r="A333" s="106">
        <f t="shared" si="2"/>
        <v>609535</v>
      </c>
      <c r="B333" s="106">
        <v>5</v>
      </c>
      <c r="C333" s="106">
        <v>87</v>
      </c>
      <c r="D333" s="106">
        <v>87</v>
      </c>
      <c r="E333" s="7" t="s">
        <v>162</v>
      </c>
      <c r="H333" s="109">
        <f>IF('Раздел 5'!T40&lt;='Раздел 5'!P40,0,1)</f>
        <v>0</v>
      </c>
    </row>
    <row r="334" spans="1:8" ht="12.75" x14ac:dyDescent="0.2">
      <c r="A334" s="106">
        <f t="shared" si="2"/>
        <v>609535</v>
      </c>
      <c r="B334" s="106">
        <v>5</v>
      </c>
      <c r="C334" s="106">
        <v>88</v>
      </c>
      <c r="D334" s="106">
        <v>88</v>
      </c>
      <c r="E334" s="7" t="s">
        <v>177</v>
      </c>
      <c r="H334" s="109">
        <f>IF('Раздел 5'!U21&lt;='Раздел 5'!P21,0,1)</f>
        <v>0</v>
      </c>
    </row>
    <row r="335" spans="1:8" ht="12.75" x14ac:dyDescent="0.2">
      <c r="A335" s="106">
        <f t="shared" si="2"/>
        <v>609535</v>
      </c>
      <c r="B335" s="106">
        <v>5</v>
      </c>
      <c r="C335" s="106">
        <v>89</v>
      </c>
      <c r="D335" s="106">
        <v>89</v>
      </c>
      <c r="E335" s="7" t="s">
        <v>178</v>
      </c>
      <c r="H335" s="109">
        <f>IF('Раздел 5'!U22&lt;='Раздел 5'!P22,0,1)</f>
        <v>0</v>
      </c>
    </row>
    <row r="336" spans="1:8" ht="12.75" x14ac:dyDescent="0.2">
      <c r="A336" s="106">
        <f t="shared" si="2"/>
        <v>609535</v>
      </c>
      <c r="B336" s="106">
        <v>5</v>
      </c>
      <c r="C336" s="106">
        <v>90</v>
      </c>
      <c r="D336" s="106">
        <v>90</v>
      </c>
      <c r="E336" s="7" t="s">
        <v>179</v>
      </c>
      <c r="H336" s="109">
        <f>IF('Раздел 5'!U23&lt;='Раздел 5'!P23,0,1)</f>
        <v>0</v>
      </c>
    </row>
    <row r="337" spans="1:8" ht="12.75" x14ac:dyDescent="0.2">
      <c r="A337" s="106">
        <f t="shared" si="2"/>
        <v>609535</v>
      </c>
      <c r="B337" s="106">
        <v>5</v>
      </c>
      <c r="C337" s="106">
        <v>91</v>
      </c>
      <c r="D337" s="106">
        <v>91</v>
      </c>
      <c r="E337" s="7" t="s">
        <v>180</v>
      </c>
      <c r="H337" s="109">
        <f>IF('Раздел 5'!U24&lt;='Раздел 5'!P24,0,1)</f>
        <v>0</v>
      </c>
    </row>
    <row r="338" spans="1:8" ht="12.75" x14ac:dyDescent="0.2">
      <c r="A338" s="106">
        <f t="shared" si="2"/>
        <v>609535</v>
      </c>
      <c r="B338" s="106">
        <v>5</v>
      </c>
      <c r="C338" s="106">
        <v>92</v>
      </c>
      <c r="D338" s="106">
        <v>92</v>
      </c>
      <c r="E338" s="7" t="s">
        <v>181</v>
      </c>
      <c r="H338" s="109">
        <f>IF('Раздел 5'!U25&lt;='Раздел 5'!P25,0,1)</f>
        <v>0</v>
      </c>
    </row>
    <row r="339" spans="1:8" ht="12.75" x14ac:dyDescent="0.2">
      <c r="A339" s="106">
        <f t="shared" si="2"/>
        <v>609535</v>
      </c>
      <c r="B339" s="106">
        <v>5</v>
      </c>
      <c r="C339" s="106">
        <v>93</v>
      </c>
      <c r="D339" s="106">
        <v>93</v>
      </c>
      <c r="E339" s="7" t="s">
        <v>182</v>
      </c>
      <c r="H339" s="109">
        <f>IF('Раздел 5'!U26&lt;='Раздел 5'!P26,0,1)</f>
        <v>0</v>
      </c>
    </row>
    <row r="340" spans="1:8" ht="12.75" x14ac:dyDescent="0.2">
      <c r="A340" s="106">
        <f t="shared" si="2"/>
        <v>609535</v>
      </c>
      <c r="B340" s="106">
        <v>5</v>
      </c>
      <c r="C340" s="106">
        <v>94</v>
      </c>
      <c r="D340" s="106">
        <v>94</v>
      </c>
      <c r="E340" s="7" t="s">
        <v>163</v>
      </c>
      <c r="H340" s="109">
        <f>IF('Раздел 5'!U27&lt;='Раздел 5'!P27,0,1)</f>
        <v>0</v>
      </c>
    </row>
    <row r="341" spans="1:8" ht="12.75" x14ac:dyDescent="0.2">
      <c r="A341" s="106">
        <f t="shared" si="2"/>
        <v>609535</v>
      </c>
      <c r="B341" s="106">
        <v>5</v>
      </c>
      <c r="C341" s="106">
        <v>95</v>
      </c>
      <c r="D341" s="106">
        <v>95</v>
      </c>
      <c r="E341" s="7" t="s">
        <v>164</v>
      </c>
      <c r="H341" s="109">
        <f>IF('Раздел 5'!U28&lt;='Раздел 5'!P28,0,1)</f>
        <v>0</v>
      </c>
    </row>
    <row r="342" spans="1:8" ht="12.75" x14ac:dyDescent="0.2">
      <c r="A342" s="106">
        <f t="shared" si="2"/>
        <v>609535</v>
      </c>
      <c r="B342" s="106">
        <v>5</v>
      </c>
      <c r="C342" s="106">
        <v>96</v>
      </c>
      <c r="D342" s="106">
        <v>96</v>
      </c>
      <c r="E342" s="7" t="s">
        <v>165</v>
      </c>
      <c r="H342" s="109">
        <f>IF('Раздел 5'!U29&lt;='Раздел 5'!P29,0,1)</f>
        <v>0</v>
      </c>
    </row>
    <row r="343" spans="1:8" ht="12.75" x14ac:dyDescent="0.2">
      <c r="A343" s="106">
        <f t="shared" si="2"/>
        <v>609535</v>
      </c>
      <c r="B343" s="106">
        <v>5</v>
      </c>
      <c r="C343" s="106">
        <v>97</v>
      </c>
      <c r="D343" s="106">
        <v>97</v>
      </c>
      <c r="E343" s="7" t="s">
        <v>166</v>
      </c>
      <c r="H343" s="109">
        <f>IF('Раздел 5'!U30&lt;='Раздел 5'!P30,0,1)</f>
        <v>0</v>
      </c>
    </row>
    <row r="344" spans="1:8" ht="12.75" x14ac:dyDescent="0.2">
      <c r="A344" s="106">
        <f t="shared" si="2"/>
        <v>609535</v>
      </c>
      <c r="B344" s="106">
        <v>5</v>
      </c>
      <c r="C344" s="106">
        <v>98</v>
      </c>
      <c r="D344" s="106">
        <v>98</v>
      </c>
      <c r="E344" s="7" t="s">
        <v>167</v>
      </c>
      <c r="H344" s="109">
        <f>IF('Раздел 5'!U31&lt;='Раздел 5'!P31,0,1)</f>
        <v>0</v>
      </c>
    </row>
    <row r="345" spans="1:8" ht="12.75" x14ac:dyDescent="0.2">
      <c r="A345" s="106">
        <f t="shared" si="2"/>
        <v>609535</v>
      </c>
      <c r="B345" s="106">
        <v>5</v>
      </c>
      <c r="C345" s="106">
        <v>99</v>
      </c>
      <c r="D345" s="106">
        <v>99</v>
      </c>
      <c r="E345" s="7" t="s">
        <v>168</v>
      </c>
      <c r="H345" s="109">
        <f>IF('Раздел 5'!U32&lt;='Раздел 5'!P32,0,1)</f>
        <v>0</v>
      </c>
    </row>
    <row r="346" spans="1:8" ht="12.75" x14ac:dyDescent="0.2">
      <c r="A346" s="106">
        <f t="shared" si="2"/>
        <v>609535</v>
      </c>
      <c r="B346" s="106">
        <v>5</v>
      </c>
      <c r="C346" s="106">
        <v>100</v>
      </c>
      <c r="D346" s="106">
        <v>100</v>
      </c>
      <c r="E346" s="7" t="s">
        <v>169</v>
      </c>
      <c r="H346" s="109">
        <f>IF('Раздел 5'!U33&lt;='Раздел 5'!P33,0,1)</f>
        <v>0</v>
      </c>
    </row>
    <row r="347" spans="1:8" ht="12.75" x14ac:dyDescent="0.2">
      <c r="A347" s="106">
        <f t="shared" si="2"/>
        <v>609535</v>
      </c>
      <c r="B347" s="106">
        <v>5</v>
      </c>
      <c r="C347" s="106">
        <v>101</v>
      </c>
      <c r="D347" s="106">
        <v>101</v>
      </c>
      <c r="E347" s="7" t="s">
        <v>170</v>
      </c>
      <c r="H347" s="109">
        <f>IF('Раздел 5'!U34&lt;='Раздел 5'!P34,0,1)</f>
        <v>0</v>
      </c>
    </row>
    <row r="348" spans="1:8" ht="12.75" x14ac:dyDescent="0.2">
      <c r="A348" s="106">
        <f t="shared" si="2"/>
        <v>609535</v>
      </c>
      <c r="B348" s="106">
        <v>5</v>
      </c>
      <c r="C348" s="106">
        <v>102</v>
      </c>
      <c r="D348" s="106">
        <v>102</v>
      </c>
      <c r="E348" s="7" t="s">
        <v>171</v>
      </c>
      <c r="H348" s="109">
        <f>IF('Раздел 5'!U35&lt;='Раздел 5'!P35,0,1)</f>
        <v>0</v>
      </c>
    </row>
    <row r="349" spans="1:8" ht="12.75" x14ac:dyDescent="0.2">
      <c r="A349" s="106">
        <f t="shared" si="2"/>
        <v>609535</v>
      </c>
      <c r="B349" s="106">
        <v>5</v>
      </c>
      <c r="C349" s="106">
        <v>103</v>
      </c>
      <c r="D349" s="106">
        <v>103</v>
      </c>
      <c r="E349" s="7" t="s">
        <v>172</v>
      </c>
      <c r="H349" s="109">
        <f>IF('Раздел 5'!U36&lt;='Раздел 5'!P36,0,1)</f>
        <v>0</v>
      </c>
    </row>
    <row r="350" spans="1:8" ht="12.75" x14ac:dyDescent="0.2">
      <c r="A350" s="106">
        <f t="shared" si="2"/>
        <v>609535</v>
      </c>
      <c r="B350" s="106">
        <v>5</v>
      </c>
      <c r="C350" s="106">
        <v>104</v>
      </c>
      <c r="D350" s="106">
        <v>104</v>
      </c>
      <c r="E350" s="7" t="s">
        <v>173</v>
      </c>
      <c r="H350" s="109">
        <f>IF('Раздел 5'!U37&lt;='Раздел 5'!P37,0,1)</f>
        <v>0</v>
      </c>
    </row>
    <row r="351" spans="1:8" ht="12.75" x14ac:dyDescent="0.2">
      <c r="A351" s="106">
        <f t="shared" si="2"/>
        <v>609535</v>
      </c>
      <c r="B351" s="106">
        <v>5</v>
      </c>
      <c r="C351" s="106">
        <v>105</v>
      </c>
      <c r="D351" s="106">
        <v>105</v>
      </c>
      <c r="E351" s="7" t="s">
        <v>174</v>
      </c>
      <c r="H351" s="109">
        <f>IF('Раздел 5'!U38&lt;='Раздел 5'!P38,0,1)</f>
        <v>0</v>
      </c>
    </row>
    <row r="352" spans="1:8" ht="12.75" x14ac:dyDescent="0.2">
      <c r="A352" s="106">
        <f t="shared" si="2"/>
        <v>609535</v>
      </c>
      <c r="B352" s="106">
        <v>5</v>
      </c>
      <c r="C352" s="106">
        <v>106</v>
      </c>
      <c r="D352" s="106">
        <v>106</v>
      </c>
      <c r="E352" s="7" t="s">
        <v>175</v>
      </c>
      <c r="H352" s="109">
        <f>IF('Раздел 5'!U39&lt;='Раздел 5'!P39,0,1)</f>
        <v>0</v>
      </c>
    </row>
    <row r="353" spans="1:8" ht="12.75" x14ac:dyDescent="0.2">
      <c r="A353" s="106">
        <f t="shared" si="2"/>
        <v>609535</v>
      </c>
      <c r="B353" s="106">
        <v>5</v>
      </c>
      <c r="C353" s="106">
        <v>107</v>
      </c>
      <c r="D353" s="106">
        <v>107</v>
      </c>
      <c r="E353" s="7" t="s">
        <v>176</v>
      </c>
      <c r="H353" s="109">
        <f>IF('Раздел 5'!U40&lt;='Раздел 5'!P40,0,1)</f>
        <v>0</v>
      </c>
    </row>
    <row r="354" spans="1:8" ht="12.75" x14ac:dyDescent="0.2">
      <c r="A354" s="106">
        <f t="shared" si="2"/>
        <v>609535</v>
      </c>
      <c r="B354" s="106">
        <v>5</v>
      </c>
      <c r="C354" s="106">
        <v>108</v>
      </c>
      <c r="D354" s="106">
        <v>108</v>
      </c>
      <c r="E354" s="7" t="s">
        <v>184</v>
      </c>
      <c r="H354" s="109">
        <f>IF('Раздел 5'!V21&lt;='Раздел 5'!U21,0,1)</f>
        <v>0</v>
      </c>
    </row>
    <row r="355" spans="1:8" ht="12.75" x14ac:dyDescent="0.2">
      <c r="A355" s="106">
        <f t="shared" si="2"/>
        <v>609535</v>
      </c>
      <c r="B355" s="106">
        <v>5</v>
      </c>
      <c r="C355" s="106">
        <v>109</v>
      </c>
      <c r="D355" s="106">
        <v>109</v>
      </c>
      <c r="E355" s="7" t="s">
        <v>185</v>
      </c>
      <c r="H355" s="109">
        <f>IF('Раздел 5'!V22&lt;='Раздел 5'!U22,0,1)</f>
        <v>0</v>
      </c>
    </row>
    <row r="356" spans="1:8" ht="12.75" x14ac:dyDescent="0.2">
      <c r="A356" s="106">
        <f t="shared" si="2"/>
        <v>609535</v>
      </c>
      <c r="B356" s="106">
        <v>5</v>
      </c>
      <c r="C356" s="106">
        <v>110</v>
      </c>
      <c r="D356" s="106">
        <v>110</v>
      </c>
      <c r="E356" s="7" t="s">
        <v>186</v>
      </c>
      <c r="H356" s="109">
        <f>IF('Раздел 5'!V23&lt;='Раздел 5'!U23,0,1)</f>
        <v>0</v>
      </c>
    </row>
    <row r="357" spans="1:8" ht="12.75" x14ac:dyDescent="0.2">
      <c r="A357" s="106">
        <f t="shared" si="2"/>
        <v>609535</v>
      </c>
      <c r="B357" s="106">
        <v>5</v>
      </c>
      <c r="C357" s="106">
        <v>111</v>
      </c>
      <c r="D357" s="106">
        <v>111</v>
      </c>
      <c r="E357" s="7" t="s">
        <v>187</v>
      </c>
      <c r="H357" s="109">
        <f>IF('Раздел 5'!V24&lt;='Раздел 5'!U24,0,1)</f>
        <v>0</v>
      </c>
    </row>
    <row r="358" spans="1:8" ht="12.75" x14ac:dyDescent="0.2">
      <c r="A358" s="106">
        <f t="shared" si="2"/>
        <v>609535</v>
      </c>
      <c r="B358" s="106">
        <v>5</v>
      </c>
      <c r="C358" s="106">
        <v>112</v>
      </c>
      <c r="D358" s="106">
        <v>112</v>
      </c>
      <c r="E358" s="7" t="s">
        <v>188</v>
      </c>
      <c r="H358" s="109">
        <f>IF('Раздел 5'!V25&lt;='Раздел 5'!U25,0,1)</f>
        <v>0</v>
      </c>
    </row>
    <row r="359" spans="1:8" ht="12.75" x14ac:dyDescent="0.2">
      <c r="A359" s="106">
        <f t="shared" si="2"/>
        <v>609535</v>
      </c>
      <c r="B359" s="106">
        <v>5</v>
      </c>
      <c r="C359" s="106">
        <v>113</v>
      </c>
      <c r="D359" s="106">
        <v>113</v>
      </c>
      <c r="E359" s="7" t="s">
        <v>189</v>
      </c>
      <c r="H359" s="109">
        <f>IF('Раздел 5'!V26&lt;='Раздел 5'!U26,0,1)</f>
        <v>0</v>
      </c>
    </row>
    <row r="360" spans="1:8" ht="12.75" x14ac:dyDescent="0.2">
      <c r="A360" s="106">
        <f t="shared" si="2"/>
        <v>609535</v>
      </c>
      <c r="B360" s="106">
        <v>5</v>
      </c>
      <c r="C360" s="106">
        <v>114</v>
      </c>
      <c r="D360" s="106">
        <v>114</v>
      </c>
      <c r="E360" s="7" t="s">
        <v>190</v>
      </c>
      <c r="H360" s="109">
        <f>IF('Раздел 5'!V27&lt;='Раздел 5'!U27,0,1)</f>
        <v>0</v>
      </c>
    </row>
    <row r="361" spans="1:8" ht="12.75" x14ac:dyDescent="0.2">
      <c r="A361" s="106">
        <f t="shared" si="2"/>
        <v>609535</v>
      </c>
      <c r="B361" s="106">
        <v>5</v>
      </c>
      <c r="C361" s="106">
        <v>115</v>
      </c>
      <c r="D361" s="106">
        <v>115</v>
      </c>
      <c r="E361" s="7" t="s">
        <v>191</v>
      </c>
      <c r="H361" s="109">
        <f>IF('Раздел 5'!V28&lt;='Раздел 5'!U28,0,1)</f>
        <v>0</v>
      </c>
    </row>
    <row r="362" spans="1:8" ht="12.75" x14ac:dyDescent="0.2">
      <c r="A362" s="106">
        <f t="shared" si="2"/>
        <v>609535</v>
      </c>
      <c r="B362" s="106">
        <v>5</v>
      </c>
      <c r="C362" s="106">
        <v>116</v>
      </c>
      <c r="D362" s="106">
        <v>116</v>
      </c>
      <c r="E362" s="7" t="s">
        <v>192</v>
      </c>
      <c r="H362" s="109">
        <f>IF('Раздел 5'!V29&lt;='Раздел 5'!U29,0,1)</f>
        <v>0</v>
      </c>
    </row>
    <row r="363" spans="1:8" ht="12.75" x14ac:dyDescent="0.2">
      <c r="A363" s="106">
        <f t="shared" si="2"/>
        <v>609535</v>
      </c>
      <c r="B363" s="106">
        <v>5</v>
      </c>
      <c r="C363" s="106">
        <v>117</v>
      </c>
      <c r="D363" s="106">
        <v>117</v>
      </c>
      <c r="E363" s="7" t="s">
        <v>193</v>
      </c>
      <c r="H363" s="109">
        <f>IF('Раздел 5'!V30&lt;='Раздел 5'!U30,0,1)</f>
        <v>0</v>
      </c>
    </row>
    <row r="364" spans="1:8" ht="12.75" x14ac:dyDescent="0.2">
      <c r="A364" s="106">
        <f t="shared" si="2"/>
        <v>609535</v>
      </c>
      <c r="B364" s="106">
        <v>5</v>
      </c>
      <c r="C364" s="106">
        <v>118</v>
      </c>
      <c r="D364" s="106">
        <v>118</v>
      </c>
      <c r="E364" s="7" t="s">
        <v>194</v>
      </c>
      <c r="H364" s="109">
        <f>IF('Раздел 5'!V31&lt;='Раздел 5'!U31,0,1)</f>
        <v>0</v>
      </c>
    </row>
    <row r="365" spans="1:8" ht="12.75" x14ac:dyDescent="0.2">
      <c r="A365" s="106">
        <f t="shared" ref="A365:A373" si="3">P_3</f>
        <v>609535</v>
      </c>
      <c r="B365" s="106">
        <v>5</v>
      </c>
      <c r="C365" s="106">
        <v>119</v>
      </c>
      <c r="D365" s="106">
        <v>119</v>
      </c>
      <c r="E365" s="7" t="s">
        <v>195</v>
      </c>
      <c r="H365" s="109">
        <f>IF('Раздел 5'!V32&lt;='Раздел 5'!U32,0,1)</f>
        <v>0</v>
      </c>
    </row>
    <row r="366" spans="1:8" ht="12.75" x14ac:dyDescent="0.2">
      <c r="A366" s="106">
        <f t="shared" si="3"/>
        <v>609535</v>
      </c>
      <c r="B366" s="106">
        <v>5</v>
      </c>
      <c r="C366" s="106">
        <v>120</v>
      </c>
      <c r="D366" s="106">
        <v>120</v>
      </c>
      <c r="E366" s="7" t="s">
        <v>196</v>
      </c>
      <c r="H366" s="109">
        <f>IF('Раздел 5'!V33&lt;='Раздел 5'!U33,0,1)</f>
        <v>0</v>
      </c>
    </row>
    <row r="367" spans="1:8" ht="12.75" x14ac:dyDescent="0.2">
      <c r="A367" s="106">
        <f t="shared" si="3"/>
        <v>609535</v>
      </c>
      <c r="B367" s="106">
        <v>5</v>
      </c>
      <c r="C367" s="106">
        <v>121</v>
      </c>
      <c r="D367" s="106">
        <v>121</v>
      </c>
      <c r="E367" s="7" t="s">
        <v>197</v>
      </c>
      <c r="H367" s="109">
        <f>IF('Раздел 5'!V34&lt;='Раздел 5'!U34,0,1)</f>
        <v>0</v>
      </c>
    </row>
    <row r="368" spans="1:8" ht="12.75" x14ac:dyDescent="0.2">
      <c r="A368" s="106">
        <f t="shared" si="3"/>
        <v>609535</v>
      </c>
      <c r="B368" s="106">
        <v>5</v>
      </c>
      <c r="C368" s="106">
        <v>122</v>
      </c>
      <c r="D368" s="106">
        <v>122</v>
      </c>
      <c r="E368" s="7" t="s">
        <v>198</v>
      </c>
      <c r="H368" s="109">
        <f>IF('Раздел 5'!V35&lt;='Раздел 5'!U35,0,1)</f>
        <v>0</v>
      </c>
    </row>
    <row r="369" spans="1:9" ht="12.75" x14ac:dyDescent="0.2">
      <c r="A369" s="106">
        <f t="shared" si="3"/>
        <v>609535</v>
      </c>
      <c r="B369" s="106">
        <v>5</v>
      </c>
      <c r="C369" s="106">
        <v>123</v>
      </c>
      <c r="D369" s="106">
        <v>123</v>
      </c>
      <c r="E369" s="7" t="s">
        <v>199</v>
      </c>
      <c r="H369" s="109">
        <f>IF('Раздел 5'!V36&lt;='Раздел 5'!U36,0,1)</f>
        <v>0</v>
      </c>
    </row>
    <row r="370" spans="1:9" ht="12.75" x14ac:dyDescent="0.2">
      <c r="A370" s="106">
        <f t="shared" si="3"/>
        <v>609535</v>
      </c>
      <c r="B370" s="106">
        <v>5</v>
      </c>
      <c r="C370" s="106">
        <v>124</v>
      </c>
      <c r="D370" s="106">
        <v>124</v>
      </c>
      <c r="E370" s="7" t="s">
        <v>200</v>
      </c>
      <c r="H370" s="109">
        <f>IF('Раздел 5'!V37&lt;='Раздел 5'!U37,0,1)</f>
        <v>0</v>
      </c>
    </row>
    <row r="371" spans="1:9" ht="12.75" x14ac:dyDescent="0.2">
      <c r="A371" s="106">
        <f t="shared" si="3"/>
        <v>609535</v>
      </c>
      <c r="B371" s="106">
        <v>5</v>
      </c>
      <c r="C371" s="106">
        <v>125</v>
      </c>
      <c r="D371" s="106">
        <v>125</v>
      </c>
      <c r="E371" s="7" t="s">
        <v>201</v>
      </c>
      <c r="H371" s="109">
        <f>IF('Раздел 5'!V38&lt;='Раздел 5'!U38,0,1)</f>
        <v>0</v>
      </c>
    </row>
    <row r="372" spans="1:9" ht="12.75" x14ac:dyDescent="0.2">
      <c r="A372" s="106">
        <f t="shared" si="3"/>
        <v>609535</v>
      </c>
      <c r="B372" s="106">
        <v>5</v>
      </c>
      <c r="C372" s="106">
        <v>126</v>
      </c>
      <c r="D372" s="106">
        <v>126</v>
      </c>
      <c r="E372" s="7" t="s">
        <v>1296</v>
      </c>
      <c r="H372" s="109">
        <f>IF('Раздел 5'!V39&lt;='Раздел 5'!U39,0,1)</f>
        <v>0</v>
      </c>
    </row>
    <row r="373" spans="1:9" ht="12.75" x14ac:dyDescent="0.2">
      <c r="A373" s="106">
        <f t="shared" si="3"/>
        <v>609535</v>
      </c>
      <c r="B373" s="106">
        <v>5</v>
      </c>
      <c r="C373" s="106">
        <v>127</v>
      </c>
      <c r="D373" s="106">
        <v>127</v>
      </c>
      <c r="E373" s="7" t="s">
        <v>183</v>
      </c>
      <c r="H373" s="109">
        <f>IF('Раздел 5'!V40&lt;='Раздел 5'!U40,0,1)</f>
        <v>0</v>
      </c>
    </row>
    <row r="374" spans="1:9" ht="12.75" x14ac:dyDescent="0.2">
      <c r="A374" s="108">
        <f t="shared" si="2"/>
        <v>609535</v>
      </c>
      <c r="B374" s="108">
        <v>6</v>
      </c>
      <c r="C374" s="108">
        <v>0</v>
      </c>
      <c r="D374" s="108">
        <v>0</v>
      </c>
      <c r="E374" s="108" t="str">
        <f>CONCATENATE("Количество ошибок в разделе 6: ",H374)</f>
        <v>Количество ошибок в разделе 6: 0</v>
      </c>
      <c r="F374" s="108"/>
      <c r="G374" s="108"/>
      <c r="H374" s="110">
        <f>SUM(H375)</f>
        <v>0</v>
      </c>
    </row>
    <row r="375" spans="1:9" ht="12.75" x14ac:dyDescent="0.2">
      <c r="A375" s="106">
        <f t="shared" si="2"/>
        <v>609535</v>
      </c>
      <c r="B375" s="106">
        <v>6</v>
      </c>
      <c r="C375" s="106">
        <v>1</v>
      </c>
      <c r="D375" s="106">
        <v>1</v>
      </c>
      <c r="E375" s="7" t="s">
        <v>1297</v>
      </c>
      <c r="H375" s="109">
        <f>IF('Раздел 6'!P22=SUM('Раздел 6'!P23:P30),0,1)</f>
        <v>0</v>
      </c>
      <c r="I375" s="109"/>
    </row>
    <row r="376" spans="1:9" ht="12.75" x14ac:dyDescent="0.2">
      <c r="A376" s="108">
        <f t="shared" si="2"/>
        <v>609535</v>
      </c>
      <c r="B376" s="108">
        <v>8</v>
      </c>
      <c r="C376" s="108">
        <v>0</v>
      </c>
      <c r="D376" s="108">
        <v>0</v>
      </c>
      <c r="E376" s="108" t="str">
        <f>CONCATENATE("Количество ошибок в разделе 8: ",H376)</f>
        <v>Количество ошибок в разделе 8: 0</v>
      </c>
      <c r="F376" s="108"/>
      <c r="G376" s="108"/>
      <c r="H376" s="110">
        <f>SUM(H377:H379)</f>
        <v>0</v>
      </c>
    </row>
    <row r="377" spans="1:9" ht="12.75" x14ac:dyDescent="0.2">
      <c r="A377" s="106">
        <f t="shared" si="2"/>
        <v>609535</v>
      </c>
      <c r="B377" s="106">
        <v>8</v>
      </c>
      <c r="C377" s="106">
        <v>1</v>
      </c>
      <c r="D377" s="106">
        <v>1</v>
      </c>
      <c r="E377" s="7" t="s">
        <v>1209</v>
      </c>
      <c r="H377" s="109">
        <f>IF('Раздел 8'!P23&gt;='Раздел 8'!P24,0,1)</f>
        <v>0</v>
      </c>
    </row>
    <row r="378" spans="1:9" ht="12.75" x14ac:dyDescent="0.2">
      <c r="A378" s="106">
        <f t="shared" si="2"/>
        <v>609535</v>
      </c>
      <c r="B378" s="106">
        <v>8</v>
      </c>
      <c r="C378" s="106">
        <v>2</v>
      </c>
      <c r="D378" s="106">
        <v>2</v>
      </c>
      <c r="E378" s="7" t="s">
        <v>1210</v>
      </c>
      <c r="H378" s="109">
        <f>IF('Раздел 8'!P21&gt;='Раздел 8'!P22,0,1)</f>
        <v>0</v>
      </c>
    </row>
    <row r="379" spans="1:9" ht="12.75" x14ac:dyDescent="0.2">
      <c r="A379" s="106">
        <f t="shared" si="2"/>
        <v>609535</v>
      </c>
      <c r="B379" s="106">
        <v>8</v>
      </c>
      <c r="C379" s="106">
        <v>3</v>
      </c>
      <c r="D379" s="106">
        <v>3</v>
      </c>
      <c r="E379" s="7" t="s">
        <v>1298</v>
      </c>
      <c r="H379" s="106">
        <f>IF(OR(AND('Раздел 8'!P25=0,'Раздел 8'!P26=0),AND('Раздел 8'!P25&gt;0,'Раздел 8'!P26&gt;0)),0,1)</f>
        <v>0</v>
      </c>
    </row>
    <row r="380" spans="1:9" ht="12.75" x14ac:dyDescent="0.2">
      <c r="A380" s="108">
        <f t="shared" si="2"/>
        <v>609535</v>
      </c>
      <c r="B380" s="108">
        <v>11</v>
      </c>
      <c r="C380" s="108">
        <v>0</v>
      </c>
      <c r="D380" s="108">
        <v>0</v>
      </c>
      <c r="E380" s="108" t="str">
        <f>CONCATENATE("Количество ошибок в разделе 10: ",H380)</f>
        <v>Количество ошибок в разделе 10: 0</v>
      </c>
      <c r="F380" s="108"/>
      <c r="G380" s="108"/>
      <c r="H380" s="110">
        <f>SUM(H381:H382)</f>
        <v>0</v>
      </c>
    </row>
    <row r="381" spans="1:9" ht="12.75" x14ac:dyDescent="0.2">
      <c r="A381" s="106">
        <f t="shared" si="2"/>
        <v>609535</v>
      </c>
      <c r="B381" s="106">
        <v>11</v>
      </c>
      <c r="C381" s="106">
        <v>1</v>
      </c>
      <c r="D381" s="106">
        <v>1</v>
      </c>
      <c r="E381" s="7" t="s">
        <v>1299</v>
      </c>
      <c r="H381" s="106">
        <f>IF(OR(AND('Раздел 10'!P23=0,'Раздел 10'!P21=0),AND('Раздел 10'!P23&gt;0,'Раздел 10'!P21&gt;0)),0,1)</f>
        <v>0</v>
      </c>
    </row>
    <row r="382" spans="1:9" ht="12.75" x14ac:dyDescent="0.2">
      <c r="A382" s="106">
        <f t="shared" si="2"/>
        <v>609535</v>
      </c>
      <c r="B382" s="106">
        <v>11</v>
      </c>
      <c r="C382" s="106">
        <v>2</v>
      </c>
      <c r="D382" s="106">
        <v>2</v>
      </c>
      <c r="E382" s="7" t="s">
        <v>1300</v>
      </c>
      <c r="H382" s="106">
        <f>IF(OR(AND('Раздел 10'!P24=0,'Раздел 10'!P22=0),AND('Раздел 10'!P24&gt;0,'Раздел 10'!P22&gt;0)),0,1)</f>
        <v>0</v>
      </c>
    </row>
    <row r="383" spans="1:9" ht="12.75" x14ac:dyDescent="0.2">
      <c r="A383" s="108">
        <f t="shared" si="2"/>
        <v>609535</v>
      </c>
      <c r="B383" s="108">
        <v>11</v>
      </c>
      <c r="C383" s="108">
        <v>0</v>
      </c>
      <c r="D383" s="108">
        <v>0</v>
      </c>
      <c r="E383" s="108" t="str">
        <f>CONCATENATE("Количество ошибок в разделе 11: ",H383)</f>
        <v>Количество ошибок в разделе 11: 0</v>
      </c>
      <c r="F383" s="108"/>
      <c r="G383" s="108"/>
      <c r="H383" s="110">
        <f>SUM(H384)</f>
        <v>0</v>
      </c>
    </row>
    <row r="384" spans="1:9" ht="12.75" x14ac:dyDescent="0.2">
      <c r="A384" s="106">
        <f t="shared" si="2"/>
        <v>609535</v>
      </c>
      <c r="B384" s="106">
        <v>11</v>
      </c>
      <c r="C384" s="106">
        <v>1</v>
      </c>
      <c r="D384" s="106">
        <v>1</v>
      </c>
      <c r="E384" s="7" t="s">
        <v>1301</v>
      </c>
      <c r="H384" s="109">
        <f>IF('Раздел 11'!P23&lt;='Раздел 11'!P21,0,1)</f>
        <v>0</v>
      </c>
    </row>
    <row r="385" spans="1:8" ht="12.75" x14ac:dyDescent="0.2">
      <c r="A385" s="108">
        <f>P_3</f>
        <v>609535</v>
      </c>
      <c r="B385" s="108">
        <v>12</v>
      </c>
      <c r="C385" s="108">
        <v>0</v>
      </c>
      <c r="D385" s="108">
        <v>0</v>
      </c>
      <c r="E385" s="108" t="str">
        <f>CONCATENATE("Количество ошибок в разделе 12: ",H385)</f>
        <v>Количество ошибок в разделе 12: 0</v>
      </c>
      <c r="F385" s="108"/>
      <c r="G385" s="108"/>
      <c r="H385" s="110">
        <f>SUM(H386)</f>
        <v>0</v>
      </c>
    </row>
    <row r="386" spans="1:8" ht="12.75" x14ac:dyDescent="0.2">
      <c r="A386" s="106">
        <f>P_3</f>
        <v>609535</v>
      </c>
      <c r="B386" s="106">
        <v>12</v>
      </c>
      <c r="C386" s="106">
        <v>1</v>
      </c>
      <c r="D386" s="106">
        <v>1</v>
      </c>
      <c r="E386" s="7" t="s">
        <v>1302</v>
      </c>
      <c r="H386" s="106">
        <f>IF(OR(AND(('Раздел 12'!P22+'Раздел 12'!P23)=0,'Раздел 12'!P21=0),AND(('Раздел 12'!P22+'Раздел 12'!P23)&gt;0,'Раздел 12'!P21&gt;0)),0,1)</f>
        <v>0</v>
      </c>
    </row>
    <row r="387" spans="1:8" ht="12.75" x14ac:dyDescent="0.2">
      <c r="A387" s="108">
        <f t="shared" si="2"/>
        <v>609535</v>
      </c>
      <c r="B387" s="108">
        <v>13</v>
      </c>
      <c r="C387" s="108">
        <v>0</v>
      </c>
      <c r="D387" s="108">
        <v>0</v>
      </c>
      <c r="E387" s="108" t="str">
        <f>CONCATENATE("Количество ошибок в разделе 13: ",H387)</f>
        <v>Количество ошибок в разделе 13: 0</v>
      </c>
      <c r="F387" s="108"/>
      <c r="G387" s="108"/>
      <c r="H387" s="110">
        <f>SUM(H388:H408)</f>
        <v>0</v>
      </c>
    </row>
    <row r="388" spans="1:8" ht="12.75" x14ac:dyDescent="0.2">
      <c r="A388" s="106">
        <f t="shared" si="2"/>
        <v>609535</v>
      </c>
      <c r="B388" s="106">
        <v>13</v>
      </c>
      <c r="C388" s="106">
        <v>1</v>
      </c>
      <c r="D388" s="106">
        <v>1</v>
      </c>
      <c r="E388" s="7" t="s">
        <v>1303</v>
      </c>
      <c r="H388" s="109">
        <f>IF('Раздел 13'!P34&gt;='Раздел 13'!P35,0,1)</f>
        <v>0</v>
      </c>
    </row>
    <row r="389" spans="1:8" ht="12.75" x14ac:dyDescent="0.2">
      <c r="A389" s="106">
        <f t="shared" ref="A389:A408" si="4">P_3</f>
        <v>609535</v>
      </c>
      <c r="B389" s="106">
        <v>13</v>
      </c>
      <c r="C389" s="106">
        <v>2</v>
      </c>
      <c r="D389" s="106">
        <v>2</v>
      </c>
      <c r="E389" s="7" t="s">
        <v>1304</v>
      </c>
      <c r="H389" s="109">
        <f>IF('Раздел 13'!P36&gt;='Раздел 13'!P37,0,1)</f>
        <v>0</v>
      </c>
    </row>
    <row r="390" spans="1:8" ht="12.75" x14ac:dyDescent="0.2">
      <c r="A390" s="106">
        <f t="shared" si="4"/>
        <v>609535</v>
      </c>
      <c r="B390" s="106">
        <v>13</v>
      </c>
      <c r="C390" s="106">
        <v>3</v>
      </c>
      <c r="D390" s="106">
        <v>3</v>
      </c>
      <c r="E390" s="7" t="s">
        <v>1305</v>
      </c>
      <c r="H390" s="109">
        <f>IF('Раздел 13'!P40&gt;='Раздел 13'!P41,0,1)</f>
        <v>0</v>
      </c>
    </row>
    <row r="391" spans="1:8" ht="12.75" x14ac:dyDescent="0.2">
      <c r="A391" s="106">
        <f t="shared" si="4"/>
        <v>609535</v>
      </c>
      <c r="B391" s="106">
        <v>13</v>
      </c>
      <c r="C391" s="106">
        <v>4</v>
      </c>
      <c r="D391" s="106">
        <v>4</v>
      </c>
      <c r="E391" s="7" t="s">
        <v>1306</v>
      </c>
      <c r="H391" s="109">
        <f>IF('Раздел 13'!P56&gt;='Раздел 13'!P57,0,1)</f>
        <v>0</v>
      </c>
    </row>
    <row r="392" spans="1:8" ht="12.75" x14ac:dyDescent="0.2">
      <c r="A392" s="106">
        <f t="shared" si="4"/>
        <v>609535</v>
      </c>
      <c r="B392" s="106">
        <v>13</v>
      </c>
      <c r="C392" s="106">
        <v>5</v>
      </c>
      <c r="D392" s="106">
        <v>5</v>
      </c>
      <c r="E392" s="7" t="s">
        <v>1307</v>
      </c>
      <c r="H392" s="109">
        <f>IF('Раздел 13'!P56&gt;='Раздел 13'!P58,0,1)</f>
        <v>0</v>
      </c>
    </row>
    <row r="393" spans="1:8" ht="12.75" x14ac:dyDescent="0.2">
      <c r="A393" s="106">
        <f t="shared" si="4"/>
        <v>609535</v>
      </c>
      <c r="B393" s="106">
        <v>13</v>
      </c>
      <c r="C393" s="106">
        <v>6</v>
      </c>
      <c r="D393" s="106">
        <v>6</v>
      </c>
      <c r="E393" s="7" t="s">
        <v>1308</v>
      </c>
      <c r="H393" s="109">
        <f>IF('Раздел 13'!P56&gt;='Раздел 13'!P59,0,1)</f>
        <v>0</v>
      </c>
    </row>
    <row r="394" spans="1:8" ht="12.75" x14ac:dyDescent="0.2">
      <c r="A394" s="106">
        <f t="shared" si="4"/>
        <v>609535</v>
      </c>
      <c r="B394" s="106">
        <v>13</v>
      </c>
      <c r="C394" s="106">
        <v>7</v>
      </c>
      <c r="D394" s="106">
        <v>7</v>
      </c>
      <c r="E394" s="7" t="s">
        <v>1309</v>
      </c>
      <c r="H394" s="109">
        <f>IF('Раздел 13'!P59&gt;='Раздел 13'!P60,0,1)</f>
        <v>0</v>
      </c>
    </row>
    <row r="395" spans="1:8" ht="12.75" x14ac:dyDescent="0.2">
      <c r="A395" s="106">
        <f t="shared" si="4"/>
        <v>609535</v>
      </c>
      <c r="B395" s="106">
        <v>13</v>
      </c>
      <c r="C395" s="106">
        <v>8</v>
      </c>
      <c r="D395" s="106">
        <v>8</v>
      </c>
      <c r="E395" s="7" t="s">
        <v>1310</v>
      </c>
      <c r="H395" s="109">
        <f>IF('Раздел 13'!P56&gt;='Раздел 13'!P61,0,1)</f>
        <v>0</v>
      </c>
    </row>
    <row r="396" spans="1:8" ht="12.75" x14ac:dyDescent="0.2">
      <c r="A396" s="106">
        <f t="shared" si="4"/>
        <v>609535</v>
      </c>
      <c r="B396" s="106">
        <v>13</v>
      </c>
      <c r="C396" s="106">
        <v>9</v>
      </c>
      <c r="D396" s="106">
        <v>9</v>
      </c>
      <c r="E396" s="7" t="s">
        <v>1545</v>
      </c>
      <c r="H396" s="109">
        <f>IF('Раздел 13'!P61&gt;='Раздел 13'!P62,0,1)</f>
        <v>0</v>
      </c>
    </row>
    <row r="397" spans="1:8" ht="12.75" x14ac:dyDescent="0.2">
      <c r="A397" s="106">
        <f t="shared" si="4"/>
        <v>609535</v>
      </c>
      <c r="B397" s="106">
        <v>13</v>
      </c>
      <c r="C397" s="106">
        <v>10</v>
      </c>
      <c r="D397" s="106">
        <v>10</v>
      </c>
      <c r="E397" s="7" t="s">
        <v>1546</v>
      </c>
      <c r="H397" s="109">
        <f>IF('Раздел 13'!P56&gt;='Раздел 13'!P71,0,1)</f>
        <v>0</v>
      </c>
    </row>
    <row r="398" spans="1:8" ht="12.75" x14ac:dyDescent="0.2">
      <c r="A398" s="106">
        <f t="shared" si="4"/>
        <v>609535</v>
      </c>
      <c r="B398" s="106">
        <v>13</v>
      </c>
      <c r="C398" s="106">
        <v>11</v>
      </c>
      <c r="D398" s="106">
        <v>11</v>
      </c>
      <c r="E398" s="7" t="s">
        <v>1547</v>
      </c>
      <c r="H398" s="109">
        <f>IF('Раздел 13'!P71&gt;='Раздел 13'!P72,0,1)</f>
        <v>0</v>
      </c>
    </row>
    <row r="399" spans="1:8" ht="12.75" x14ac:dyDescent="0.2">
      <c r="A399" s="106">
        <f t="shared" si="4"/>
        <v>609535</v>
      </c>
      <c r="B399" s="106">
        <v>13</v>
      </c>
      <c r="C399" s="106">
        <v>12</v>
      </c>
      <c r="D399" s="106">
        <v>12</v>
      </c>
      <c r="E399" s="7" t="s">
        <v>1548</v>
      </c>
      <c r="H399" s="106">
        <f>IF(OR(AND('Раздел 13'!P25=0,'Раздел 13'!P26=0),AND('Раздел 13'!P25&gt;0,'Раздел 13'!P26&gt;0)),0,1)</f>
        <v>0</v>
      </c>
    </row>
    <row r="400" spans="1:8" ht="12.75" x14ac:dyDescent="0.2">
      <c r="A400" s="106">
        <f t="shared" si="4"/>
        <v>609535</v>
      </c>
      <c r="B400" s="106">
        <v>13</v>
      </c>
      <c r="C400" s="106">
        <v>13</v>
      </c>
      <c r="D400" s="106">
        <v>13</v>
      </c>
      <c r="E400" s="7" t="s">
        <v>382</v>
      </c>
      <c r="H400" s="106">
        <f>IF(OR(AND('Раздел 13'!P42=0,'Раздел 13'!P43=0),AND('Раздел 13'!P42&gt;0,'Раздел 13'!P43&gt;0)),0,1)</f>
        <v>0</v>
      </c>
    </row>
    <row r="401" spans="1:8" ht="12.75" x14ac:dyDescent="0.2">
      <c r="A401" s="106">
        <f t="shared" si="4"/>
        <v>609535</v>
      </c>
      <c r="B401" s="106">
        <v>13</v>
      </c>
      <c r="C401" s="106">
        <v>14</v>
      </c>
      <c r="D401" s="106">
        <v>14</v>
      </c>
      <c r="E401" s="7" t="s">
        <v>383</v>
      </c>
      <c r="H401" s="106">
        <f>IF(OR(AND('Раздел 13'!P44=0,'Раздел 13'!P45=0),AND('Раздел 13'!P44&gt;0,'Раздел 13'!P45&gt;0)),0,1)</f>
        <v>0</v>
      </c>
    </row>
    <row r="402" spans="1:8" ht="12.75" x14ac:dyDescent="0.2">
      <c r="A402" s="106">
        <f t="shared" si="4"/>
        <v>609535</v>
      </c>
      <c r="B402" s="106">
        <v>13</v>
      </c>
      <c r="C402" s="106">
        <v>15</v>
      </c>
      <c r="D402" s="106">
        <v>15</v>
      </c>
      <c r="E402" s="7" t="s">
        <v>384</v>
      </c>
      <c r="H402" s="106">
        <f>IF(OR(AND('Раздел 13'!P46=1,SUM('Раздел 13'!P47:'Раздел 13'!P49)=3),AND('Раздел 13'!P46=0,SUM('Раздел 13'!P47:'Раздел 13'!P49)&lt;3)),0,1)</f>
        <v>0</v>
      </c>
    </row>
    <row r="403" spans="1:8" ht="12.75" x14ac:dyDescent="0.2">
      <c r="A403" s="106">
        <f t="shared" si="4"/>
        <v>609535</v>
      </c>
      <c r="B403" s="106">
        <v>13</v>
      </c>
      <c r="C403" s="106">
        <v>16</v>
      </c>
      <c r="D403" s="106">
        <v>16</v>
      </c>
      <c r="E403" s="7" t="s">
        <v>385</v>
      </c>
      <c r="H403" s="106">
        <f>IF(OR(AND('Раздел 13'!P52=0,'Раздел 13'!P51=0),AND('Раздел 13'!P52&gt;0,'Раздел 13'!P51&gt;0)),0,1)</f>
        <v>0</v>
      </c>
    </row>
    <row r="404" spans="1:8" ht="12.75" x14ac:dyDescent="0.2">
      <c r="A404" s="106">
        <f t="shared" si="4"/>
        <v>609535</v>
      </c>
      <c r="B404" s="106">
        <v>13</v>
      </c>
      <c r="C404" s="106">
        <v>17</v>
      </c>
      <c r="D404" s="106">
        <v>17</v>
      </c>
      <c r="E404" s="7" t="s">
        <v>386</v>
      </c>
      <c r="H404" s="106">
        <f>IF(OR(AND('Раздел 13'!P55=0,'Раздел 13'!P54=0),AND('Раздел 13'!P55&gt;0,'Раздел 13'!P54&gt;0)),0,1)</f>
        <v>0</v>
      </c>
    </row>
    <row r="405" spans="1:8" ht="12.75" x14ac:dyDescent="0.2">
      <c r="A405" s="106">
        <f t="shared" si="4"/>
        <v>609535</v>
      </c>
      <c r="B405" s="106">
        <v>13</v>
      </c>
      <c r="C405" s="106">
        <v>18</v>
      </c>
      <c r="D405" s="106">
        <v>18</v>
      </c>
      <c r="E405" s="7" t="s">
        <v>387</v>
      </c>
      <c r="H405" s="106">
        <f>IF(OR(AND('Раздел 13'!P63=0,SUM('Раздел 13'!P64:P66)=0),AND('Раздел 13'!P63=1,SUM('Раздел 13'!P64:P66)&gt;0)),0,1)</f>
        <v>0</v>
      </c>
    </row>
    <row r="406" spans="1:8" ht="12.75" x14ac:dyDescent="0.2">
      <c r="A406" s="106">
        <f t="shared" si="4"/>
        <v>609535</v>
      </c>
      <c r="B406" s="106">
        <v>13</v>
      </c>
      <c r="C406" s="106">
        <v>19</v>
      </c>
      <c r="D406" s="106">
        <v>19</v>
      </c>
      <c r="E406" s="7" t="s">
        <v>388</v>
      </c>
      <c r="H406" s="106">
        <f>IF(OR(AND('Раздел 13'!P63=0,SUM('Раздел 13'!P67:P70)=0),AND('Раздел 13'!P63=1,SUM('Раздел 13'!P67:P70)&gt;0)),0,1)</f>
        <v>0</v>
      </c>
    </row>
    <row r="407" spans="1:8" ht="12.75" x14ac:dyDescent="0.2">
      <c r="A407" s="106">
        <f t="shared" si="4"/>
        <v>609535</v>
      </c>
      <c r="B407" s="106">
        <v>13</v>
      </c>
      <c r="C407" s="106">
        <v>20</v>
      </c>
      <c r="D407" s="106">
        <v>20</v>
      </c>
      <c r="E407" s="7" t="s">
        <v>389</v>
      </c>
      <c r="H407" s="106">
        <f>IF(OR(AND('Раздел 13'!P63=0,'Раздел 13'!P71=0),AND('Раздел 13'!P63&gt;0,'Раздел 13'!P71&gt;0)),0,1)</f>
        <v>0</v>
      </c>
    </row>
    <row r="408" spans="1:8" ht="12.75" x14ac:dyDescent="0.2">
      <c r="A408" s="106">
        <f t="shared" si="4"/>
        <v>609535</v>
      </c>
      <c r="B408" s="106">
        <v>13</v>
      </c>
      <c r="C408" s="106">
        <v>21</v>
      </c>
      <c r="D408" s="106">
        <v>21</v>
      </c>
      <c r="E408" s="7" t="s">
        <v>905</v>
      </c>
      <c r="H408" s="106">
        <f>IF(AND('Раздел 13'!P74=0,'Раздел 13'!P86&gt;0),1,0)</f>
        <v>0</v>
      </c>
    </row>
    <row r="409" spans="1:8" ht="12.75" x14ac:dyDescent="0.2">
      <c r="A409" s="108">
        <f t="shared" si="2"/>
        <v>609535</v>
      </c>
      <c r="B409" s="108">
        <v>14</v>
      </c>
      <c r="C409" s="108">
        <v>0</v>
      </c>
      <c r="D409" s="108">
        <v>0</v>
      </c>
      <c r="E409" s="108" t="str">
        <f>CONCATENATE("Количество ошибок в разделе 14: ",H409)</f>
        <v>Количество ошибок в разделе 14: 0</v>
      </c>
      <c r="F409" s="108"/>
      <c r="G409" s="108"/>
      <c r="H409" s="110">
        <f>SUM(H410:H444)</f>
        <v>0</v>
      </c>
    </row>
    <row r="410" spans="1:8" ht="12.75" x14ac:dyDescent="0.2">
      <c r="A410" s="106">
        <f t="shared" si="2"/>
        <v>609535</v>
      </c>
      <c r="B410" s="106">
        <v>14</v>
      </c>
      <c r="C410" s="106">
        <v>1</v>
      </c>
      <c r="D410" s="106">
        <v>1</v>
      </c>
      <c r="E410" s="7" t="s">
        <v>1211</v>
      </c>
      <c r="H410" s="109">
        <f>IF('Раздел 14'!$P$21&gt;='Раздел 14'!$Q$21,0,1)</f>
        <v>0</v>
      </c>
    </row>
    <row r="411" spans="1:8" ht="12.75" x14ac:dyDescent="0.2">
      <c r="A411" s="106">
        <f t="shared" si="2"/>
        <v>609535</v>
      </c>
      <c r="B411" s="106">
        <v>14</v>
      </c>
      <c r="C411" s="106">
        <v>2</v>
      </c>
      <c r="D411" s="106">
        <v>2</v>
      </c>
      <c r="E411" s="7" t="s">
        <v>1212</v>
      </c>
      <c r="H411" s="109">
        <f>IF('Раздел 14'!$P$22&gt;='Раздел 14'!$Q$22,0,1)</f>
        <v>0</v>
      </c>
    </row>
    <row r="412" spans="1:8" ht="12.75" x14ac:dyDescent="0.2">
      <c r="A412" s="106">
        <f t="shared" si="2"/>
        <v>609535</v>
      </c>
      <c r="B412" s="106">
        <v>14</v>
      </c>
      <c r="C412" s="106">
        <v>3</v>
      </c>
      <c r="D412" s="106">
        <v>3</v>
      </c>
      <c r="E412" s="7" t="s">
        <v>1213</v>
      </c>
      <c r="H412" s="109">
        <f>IF('Раздел 14'!$P$23&gt;='Раздел 14'!$Q$23,0,1)</f>
        <v>0</v>
      </c>
    </row>
    <row r="413" spans="1:8" ht="12.75" x14ac:dyDescent="0.2">
      <c r="A413" s="106">
        <f t="shared" si="2"/>
        <v>609535</v>
      </c>
      <c r="B413" s="106">
        <v>14</v>
      </c>
      <c r="C413" s="106">
        <v>4</v>
      </c>
      <c r="D413" s="106">
        <v>4</v>
      </c>
      <c r="E413" s="7" t="s">
        <v>1214</v>
      </c>
      <c r="H413" s="109">
        <f>IF('Раздел 14'!$P$24&gt;='Раздел 14'!$Q$24,0,1)</f>
        <v>0</v>
      </c>
    </row>
    <row r="414" spans="1:8" ht="12.75" x14ac:dyDescent="0.2">
      <c r="A414" s="106">
        <f t="shared" si="2"/>
        <v>609535</v>
      </c>
      <c r="B414" s="106">
        <v>14</v>
      </c>
      <c r="C414" s="106">
        <v>5</v>
      </c>
      <c r="D414" s="106">
        <v>5</v>
      </c>
      <c r="E414" s="7" t="s">
        <v>1215</v>
      </c>
      <c r="H414" s="109">
        <f>IF('Раздел 14'!$P$25&gt;='Раздел 14'!$Q$25,0,1)</f>
        <v>0</v>
      </c>
    </row>
    <row r="415" spans="1:8" ht="12.75" x14ac:dyDescent="0.2">
      <c r="A415" s="106">
        <f t="shared" si="2"/>
        <v>609535</v>
      </c>
      <c r="B415" s="106">
        <v>14</v>
      </c>
      <c r="C415" s="106">
        <v>6</v>
      </c>
      <c r="D415" s="106">
        <v>6</v>
      </c>
      <c r="E415" s="7" t="s">
        <v>1216</v>
      </c>
      <c r="H415" s="109">
        <f>IF('Раздел 14'!$P$26&gt;='Раздел 14'!$Q$26,0,1)</f>
        <v>0</v>
      </c>
    </row>
    <row r="416" spans="1:8" ht="12.75" x14ac:dyDescent="0.2">
      <c r="A416" s="106">
        <f t="shared" si="2"/>
        <v>609535</v>
      </c>
      <c r="B416" s="106">
        <v>14</v>
      </c>
      <c r="C416" s="106">
        <v>7</v>
      </c>
      <c r="D416" s="106">
        <v>7</v>
      </c>
      <c r="E416" s="7" t="s">
        <v>1217</v>
      </c>
      <c r="H416" s="109">
        <f>IF('Раздел 14'!$P$27&gt;='Раздел 14'!$Q$27,0,1)</f>
        <v>0</v>
      </c>
    </row>
    <row r="417" spans="1:8" ht="12.75" x14ac:dyDescent="0.2">
      <c r="A417" s="106">
        <f t="shared" si="2"/>
        <v>609535</v>
      </c>
      <c r="B417" s="106">
        <v>14</v>
      </c>
      <c r="C417" s="106">
        <v>8</v>
      </c>
      <c r="D417" s="106">
        <v>8</v>
      </c>
      <c r="E417" s="7" t="s">
        <v>1218</v>
      </c>
      <c r="H417" s="109">
        <f>IF('Раздел 14'!$R$21&gt;='Раздел 14'!$S$21,0,1)</f>
        <v>0</v>
      </c>
    </row>
    <row r="418" spans="1:8" ht="12.75" x14ac:dyDescent="0.2">
      <c r="A418" s="106">
        <f t="shared" ref="A418:A551" si="5">P_3</f>
        <v>609535</v>
      </c>
      <c r="B418" s="106">
        <v>14</v>
      </c>
      <c r="C418" s="106">
        <v>9</v>
      </c>
      <c r="D418" s="106">
        <v>9</v>
      </c>
      <c r="E418" s="7" t="s">
        <v>1219</v>
      </c>
      <c r="H418" s="109">
        <f>IF('Раздел 14'!$R$22&gt;='Раздел 14'!$S$22,0,1)</f>
        <v>0</v>
      </c>
    </row>
    <row r="419" spans="1:8" ht="12.75" x14ac:dyDescent="0.2">
      <c r="A419" s="106">
        <f t="shared" si="5"/>
        <v>609535</v>
      </c>
      <c r="B419" s="106">
        <v>14</v>
      </c>
      <c r="C419" s="106">
        <v>10</v>
      </c>
      <c r="D419" s="106">
        <v>10</v>
      </c>
      <c r="E419" s="7" t="s">
        <v>1220</v>
      </c>
      <c r="H419" s="109">
        <f>IF('Раздел 14'!$R$23&gt;='Раздел 14'!$S$23,0,1)</f>
        <v>0</v>
      </c>
    </row>
    <row r="420" spans="1:8" ht="12.75" x14ac:dyDescent="0.2">
      <c r="A420" s="106">
        <f t="shared" si="5"/>
        <v>609535</v>
      </c>
      <c r="B420" s="106">
        <v>14</v>
      </c>
      <c r="C420" s="106">
        <v>11</v>
      </c>
      <c r="D420" s="106">
        <v>11</v>
      </c>
      <c r="E420" s="7" t="s">
        <v>1221</v>
      </c>
      <c r="H420" s="109">
        <f>IF('Раздел 14'!$R$24&gt;='Раздел 14'!$S$24,0,1)</f>
        <v>0</v>
      </c>
    </row>
    <row r="421" spans="1:8" ht="12.75" x14ac:dyDescent="0.2">
      <c r="A421" s="106">
        <f t="shared" si="5"/>
        <v>609535</v>
      </c>
      <c r="B421" s="106">
        <v>14</v>
      </c>
      <c r="C421" s="106">
        <v>12</v>
      </c>
      <c r="D421" s="106">
        <v>12</v>
      </c>
      <c r="E421" s="7" t="s">
        <v>1222</v>
      </c>
      <c r="H421" s="109">
        <f>IF('Раздел 14'!$R$25&gt;='Раздел 14'!$S$25,0,1)</f>
        <v>0</v>
      </c>
    </row>
    <row r="422" spans="1:8" ht="12.75" x14ac:dyDescent="0.2">
      <c r="A422" s="106">
        <f t="shared" si="5"/>
        <v>609535</v>
      </c>
      <c r="B422" s="106">
        <v>14</v>
      </c>
      <c r="C422" s="106">
        <v>13</v>
      </c>
      <c r="D422" s="106">
        <v>13</v>
      </c>
      <c r="E422" s="7" t="s">
        <v>1223</v>
      </c>
      <c r="H422" s="109">
        <f>IF('Раздел 14'!$R$26&gt;='Раздел 14'!$S$26,0,1)</f>
        <v>0</v>
      </c>
    </row>
    <row r="423" spans="1:8" ht="12.75" x14ac:dyDescent="0.2">
      <c r="A423" s="106">
        <f t="shared" si="5"/>
        <v>609535</v>
      </c>
      <c r="B423" s="106">
        <v>14</v>
      </c>
      <c r="C423" s="106">
        <v>14</v>
      </c>
      <c r="D423" s="106">
        <v>14</v>
      </c>
      <c r="E423" s="7" t="s">
        <v>1224</v>
      </c>
      <c r="H423" s="109">
        <f>IF('Раздел 14'!$R$27&gt;='Раздел 14'!$S$27,0,1)</f>
        <v>0</v>
      </c>
    </row>
    <row r="424" spans="1:8" ht="12.75" x14ac:dyDescent="0.2">
      <c r="A424" s="106">
        <f t="shared" si="5"/>
        <v>609535</v>
      </c>
      <c r="B424" s="106">
        <v>14</v>
      </c>
      <c r="C424" s="106">
        <v>15</v>
      </c>
      <c r="D424" s="106">
        <v>15</v>
      </c>
      <c r="E424" s="7" t="s">
        <v>1225</v>
      </c>
      <c r="H424" s="109">
        <f>IF('Раздел 14'!$R$28&gt;='Раздел 14'!$S$28,0,1)</f>
        <v>0</v>
      </c>
    </row>
    <row r="425" spans="1:8" ht="12.75" x14ac:dyDescent="0.2">
      <c r="A425" s="106">
        <f t="shared" si="5"/>
        <v>609535</v>
      </c>
      <c r="B425" s="106">
        <v>14</v>
      </c>
      <c r="C425" s="106">
        <v>16</v>
      </c>
      <c r="D425" s="106">
        <v>16</v>
      </c>
      <c r="E425" s="7" t="s">
        <v>1226</v>
      </c>
      <c r="H425" s="109">
        <f>IF('Раздел 14'!$P$27=SUM('Раздел 14'!$P$21:$P$26),0,1)</f>
        <v>0</v>
      </c>
    </row>
    <row r="426" spans="1:8" ht="12.75" x14ac:dyDescent="0.2">
      <c r="A426" s="106">
        <f t="shared" si="5"/>
        <v>609535</v>
      </c>
      <c r="B426" s="106">
        <v>14</v>
      </c>
      <c r="C426" s="106">
        <v>17</v>
      </c>
      <c r="D426" s="106">
        <v>17</v>
      </c>
      <c r="E426" s="7" t="s">
        <v>1227</v>
      </c>
      <c r="H426" s="109">
        <f>IF('Раздел 14'!$Q$27=SUM('Раздел 14'!$Q$21:$Q$26),0,1)</f>
        <v>0</v>
      </c>
    </row>
    <row r="427" spans="1:8" ht="12.75" x14ac:dyDescent="0.2">
      <c r="A427" s="106">
        <f t="shared" si="5"/>
        <v>609535</v>
      </c>
      <c r="B427" s="106">
        <v>14</v>
      </c>
      <c r="C427" s="106">
        <v>18</v>
      </c>
      <c r="D427" s="106">
        <v>18</v>
      </c>
      <c r="E427" s="111" t="s">
        <v>1228</v>
      </c>
      <c r="H427" s="109">
        <f>IF('Раздел 14'!$R$27=SUM('Раздел 14'!$R$21:$R$26),0,1)</f>
        <v>0</v>
      </c>
    </row>
    <row r="428" spans="1:8" ht="12.75" x14ac:dyDescent="0.2">
      <c r="A428" s="106">
        <f t="shared" si="5"/>
        <v>609535</v>
      </c>
      <c r="B428" s="106">
        <v>14</v>
      </c>
      <c r="C428" s="106">
        <v>19</v>
      </c>
      <c r="D428" s="106">
        <v>19</v>
      </c>
      <c r="E428" s="111" t="s">
        <v>1229</v>
      </c>
      <c r="H428" s="109">
        <f>IF('Раздел 14'!$S$27=SUM('Раздел 14'!$S$21:$S$26),0,1)</f>
        <v>0</v>
      </c>
    </row>
    <row r="429" spans="1:8" ht="12.75" x14ac:dyDescent="0.2">
      <c r="A429" s="106">
        <f t="shared" si="5"/>
        <v>609535</v>
      </c>
      <c r="B429" s="106">
        <v>14</v>
      </c>
      <c r="C429" s="106">
        <v>20</v>
      </c>
      <c r="D429" s="106">
        <v>20</v>
      </c>
      <c r="E429" s="111" t="s">
        <v>1230</v>
      </c>
      <c r="H429" s="109">
        <f>IF('Раздел 14'!$R$27&gt;='Раздел 14'!$R$28,0,1)</f>
        <v>0</v>
      </c>
    </row>
    <row r="430" spans="1:8" ht="12.75" x14ac:dyDescent="0.2">
      <c r="A430" s="106">
        <f t="shared" si="5"/>
        <v>609535</v>
      </c>
      <c r="B430" s="106">
        <v>14</v>
      </c>
      <c r="C430" s="106">
        <v>21</v>
      </c>
      <c r="D430" s="106">
        <v>21</v>
      </c>
      <c r="E430" s="7" t="s">
        <v>1231</v>
      </c>
      <c r="H430" s="109">
        <f>IF('Раздел 14'!$S$27&gt;='Раздел 14'!$S$28,0,1)</f>
        <v>0</v>
      </c>
    </row>
    <row r="431" spans="1:8" ht="12.75" x14ac:dyDescent="0.2">
      <c r="A431" s="106">
        <f t="shared" si="5"/>
        <v>609535</v>
      </c>
      <c r="B431" s="106">
        <v>14</v>
      </c>
      <c r="C431" s="106">
        <v>22</v>
      </c>
      <c r="D431" s="106">
        <v>22</v>
      </c>
      <c r="E431" s="7" t="s">
        <v>390</v>
      </c>
      <c r="H431" s="106">
        <f>IF(OR(AND('Раздел 14'!R21=0,'Раздел 14'!P21=0),AND('Раздел 14'!R21&gt;0,'Раздел 14'!P21&gt;0)),0,1)</f>
        <v>0</v>
      </c>
    </row>
    <row r="432" spans="1:8" ht="12.75" x14ac:dyDescent="0.2">
      <c r="A432" s="106">
        <f t="shared" si="5"/>
        <v>609535</v>
      </c>
      <c r="B432" s="106">
        <v>14</v>
      </c>
      <c r="C432" s="106">
        <v>23</v>
      </c>
      <c r="D432" s="106">
        <v>23</v>
      </c>
      <c r="E432" s="7" t="s">
        <v>391</v>
      </c>
      <c r="H432" s="106">
        <f>IF(OR(AND('Раздел 14'!R22=0,'Раздел 14'!P22=0),AND('Раздел 14'!R22&gt;0,'Раздел 14'!P22&gt;0)),0,1)</f>
        <v>0</v>
      </c>
    </row>
    <row r="433" spans="1:8" ht="12.75" x14ac:dyDescent="0.2">
      <c r="A433" s="106">
        <f t="shared" si="5"/>
        <v>609535</v>
      </c>
      <c r="B433" s="106">
        <v>14</v>
      </c>
      <c r="C433" s="106">
        <v>24</v>
      </c>
      <c r="D433" s="106">
        <v>24</v>
      </c>
      <c r="E433" s="7" t="s">
        <v>392</v>
      </c>
      <c r="H433" s="106">
        <f>IF(OR(AND('Раздел 14'!R23=0,'Раздел 14'!P23=0),AND('Раздел 14'!R23&gt;0,'Раздел 14'!P23&gt;0)),0,1)</f>
        <v>0</v>
      </c>
    </row>
    <row r="434" spans="1:8" ht="12.75" x14ac:dyDescent="0.2">
      <c r="A434" s="106">
        <f t="shared" si="5"/>
        <v>609535</v>
      </c>
      <c r="B434" s="106">
        <v>14</v>
      </c>
      <c r="C434" s="106">
        <v>25</v>
      </c>
      <c r="D434" s="106">
        <v>25</v>
      </c>
      <c r="E434" s="7" t="s">
        <v>1550</v>
      </c>
      <c r="H434" s="106">
        <f>IF(OR(AND('Раздел 14'!R24=0,'Раздел 14'!P24=0),AND('Раздел 14'!R24&gt;0,'Раздел 14'!P24&gt;0)),0,1)</f>
        <v>0</v>
      </c>
    </row>
    <row r="435" spans="1:8" ht="12.75" x14ac:dyDescent="0.2">
      <c r="A435" s="106">
        <f t="shared" si="5"/>
        <v>609535</v>
      </c>
      <c r="B435" s="106">
        <v>14</v>
      </c>
      <c r="C435" s="106">
        <v>26</v>
      </c>
      <c r="D435" s="106">
        <v>26</v>
      </c>
      <c r="E435" s="7" t="s">
        <v>1551</v>
      </c>
      <c r="H435" s="106">
        <f>IF(OR(AND('Раздел 14'!R25=0,'Раздел 14'!P25=0),AND('Раздел 14'!R25&gt;0,'Раздел 14'!P25&gt;0)),0,1)</f>
        <v>0</v>
      </c>
    </row>
    <row r="436" spans="1:8" ht="12.75" x14ac:dyDescent="0.2">
      <c r="A436" s="106">
        <f t="shared" si="5"/>
        <v>609535</v>
      </c>
      <c r="B436" s="106">
        <v>14</v>
      </c>
      <c r="C436" s="106">
        <v>27</v>
      </c>
      <c r="D436" s="106">
        <v>27</v>
      </c>
      <c r="E436" s="7" t="s">
        <v>1552</v>
      </c>
      <c r="H436" s="106">
        <f>IF(OR(AND('Раздел 14'!R26=0,'Раздел 14'!P26=0),AND('Раздел 14'!R26&gt;0,'Раздел 14'!P26&gt;0)),0,1)</f>
        <v>0</v>
      </c>
    </row>
    <row r="437" spans="1:8" ht="12.75" x14ac:dyDescent="0.2">
      <c r="A437" s="106">
        <f t="shared" si="5"/>
        <v>609535</v>
      </c>
      <c r="B437" s="106">
        <v>14</v>
      </c>
      <c r="C437" s="106">
        <v>28</v>
      </c>
      <c r="D437" s="106">
        <v>28</v>
      </c>
      <c r="E437" s="7" t="s">
        <v>1553</v>
      </c>
      <c r="H437" s="106">
        <f>IF(OR(AND('Раздел 14'!R27=0,'Раздел 14'!P27=0),AND('Раздел 14'!R27&gt;0,'Раздел 14'!P27&gt;0)),0,1)</f>
        <v>0</v>
      </c>
    </row>
    <row r="438" spans="1:8" ht="12.75" x14ac:dyDescent="0.2">
      <c r="A438" s="106">
        <f t="shared" si="5"/>
        <v>609535</v>
      </c>
      <c r="B438" s="106">
        <v>14</v>
      </c>
      <c r="C438" s="106">
        <v>29</v>
      </c>
      <c r="D438" s="106">
        <v>29</v>
      </c>
      <c r="E438" s="7" t="s">
        <v>1554</v>
      </c>
      <c r="H438" s="106">
        <f>IF(OR(AND('Раздел 14'!S21=0,'Раздел 14'!Q21=0),AND('Раздел 14'!S21&gt;0,'Раздел 14'!Q21&gt;0)),0,1)</f>
        <v>0</v>
      </c>
    </row>
    <row r="439" spans="1:8" ht="12.75" x14ac:dyDescent="0.2">
      <c r="A439" s="106">
        <f t="shared" si="5"/>
        <v>609535</v>
      </c>
      <c r="B439" s="106">
        <v>14</v>
      </c>
      <c r="C439" s="106">
        <v>30</v>
      </c>
      <c r="D439" s="106">
        <v>30</v>
      </c>
      <c r="E439" s="7" t="s">
        <v>1555</v>
      </c>
      <c r="H439" s="106">
        <f>IF(OR(AND('Раздел 14'!S22=0,'Раздел 14'!Q22=0),AND('Раздел 14'!S22&gt;0,'Раздел 14'!Q22&gt;0)),0,1)</f>
        <v>0</v>
      </c>
    </row>
    <row r="440" spans="1:8" ht="12.75" x14ac:dyDescent="0.2">
      <c r="A440" s="106">
        <f t="shared" si="5"/>
        <v>609535</v>
      </c>
      <c r="B440" s="106">
        <v>14</v>
      </c>
      <c r="C440" s="106">
        <v>31</v>
      </c>
      <c r="D440" s="106">
        <v>31</v>
      </c>
      <c r="E440" s="7" t="s">
        <v>1556</v>
      </c>
      <c r="H440" s="106">
        <f>IF(OR(AND('Раздел 14'!S23=0,'Раздел 14'!Q23=0),AND('Раздел 14'!S23&gt;0,'Раздел 14'!Q23&gt;0)),0,1)</f>
        <v>0</v>
      </c>
    </row>
    <row r="441" spans="1:8" ht="12.75" x14ac:dyDescent="0.2">
      <c r="A441" s="106">
        <f t="shared" si="5"/>
        <v>609535</v>
      </c>
      <c r="B441" s="106">
        <v>14</v>
      </c>
      <c r="C441" s="106">
        <v>32</v>
      </c>
      <c r="D441" s="106">
        <v>32</v>
      </c>
      <c r="E441" s="7" t="s">
        <v>1557</v>
      </c>
      <c r="H441" s="106">
        <f>IF(OR(AND('Раздел 14'!S24=0,'Раздел 14'!Q24=0),AND('Раздел 14'!S24&gt;0,'Раздел 14'!Q24&gt;0)),0,1)</f>
        <v>0</v>
      </c>
    </row>
    <row r="442" spans="1:8" ht="12.75" x14ac:dyDescent="0.2">
      <c r="A442" s="106">
        <f t="shared" si="5"/>
        <v>609535</v>
      </c>
      <c r="B442" s="106">
        <v>14</v>
      </c>
      <c r="C442" s="106">
        <v>33</v>
      </c>
      <c r="D442" s="106">
        <v>33</v>
      </c>
      <c r="E442" s="7" t="s">
        <v>1558</v>
      </c>
      <c r="H442" s="106">
        <f>IF(OR(AND('Раздел 14'!S25=0,'Раздел 14'!Q25=0),AND('Раздел 14'!S25&gt;0,'Раздел 14'!Q25&gt;0)),0,1)</f>
        <v>0</v>
      </c>
    </row>
    <row r="443" spans="1:8" ht="12.75" x14ac:dyDescent="0.2">
      <c r="A443" s="106">
        <f t="shared" si="5"/>
        <v>609535</v>
      </c>
      <c r="B443" s="106">
        <v>14</v>
      </c>
      <c r="C443" s="106">
        <v>34</v>
      </c>
      <c r="D443" s="106">
        <v>34</v>
      </c>
      <c r="E443" s="7" t="s">
        <v>1559</v>
      </c>
      <c r="H443" s="106">
        <f>IF(OR(AND('Раздел 14'!S26=0,'Раздел 14'!Q26=0),AND('Раздел 14'!S26&gt;0,'Раздел 14'!Q26&gt;0)),0,1)</f>
        <v>0</v>
      </c>
    </row>
    <row r="444" spans="1:8" ht="12.75" x14ac:dyDescent="0.2">
      <c r="A444" s="106">
        <f t="shared" si="5"/>
        <v>609535</v>
      </c>
      <c r="B444" s="106">
        <v>14</v>
      </c>
      <c r="C444" s="106">
        <v>35</v>
      </c>
      <c r="D444" s="106">
        <v>35</v>
      </c>
      <c r="E444" s="7" t="s">
        <v>1560</v>
      </c>
      <c r="H444" s="106">
        <f>IF(OR(AND('Раздел 14'!S27=0,'Раздел 14'!Q27=0),AND('Раздел 14'!S27&gt;0,'Раздел 14'!Q27&gt;0)),0,1)</f>
        <v>0</v>
      </c>
    </row>
    <row r="445" spans="1:8" ht="12.75" x14ac:dyDescent="0.2">
      <c r="A445" s="108">
        <f t="shared" si="5"/>
        <v>609535</v>
      </c>
      <c r="B445" s="108">
        <v>15</v>
      </c>
      <c r="C445" s="108">
        <v>0</v>
      </c>
      <c r="D445" s="108">
        <v>0</v>
      </c>
      <c r="E445" s="108" t="str">
        <f>CONCATENATE("Количество ошибок в разделе 15: ",H445)</f>
        <v>Количество ошибок в разделе 15: 0</v>
      </c>
      <c r="F445" s="108"/>
      <c r="G445" s="108"/>
      <c r="H445" s="110">
        <f>SUM(H446:H451)</f>
        <v>0</v>
      </c>
    </row>
    <row r="446" spans="1:8" ht="12.75" x14ac:dyDescent="0.2">
      <c r="A446" s="106">
        <f t="shared" si="5"/>
        <v>609535</v>
      </c>
      <c r="B446" s="106">
        <v>15</v>
      </c>
      <c r="C446" s="106">
        <v>1</v>
      </c>
      <c r="D446" s="106">
        <v>1</v>
      </c>
      <c r="E446" s="7" t="s">
        <v>1561</v>
      </c>
      <c r="H446" s="109">
        <f>IF('Раздел 15'!$P$21=SUM('Раздел 15'!$P$22:$P$26,'Раздел 15'!$P$28:$P$36),0,1)</f>
        <v>0</v>
      </c>
    </row>
    <row r="447" spans="1:8" ht="12.75" x14ac:dyDescent="0.2">
      <c r="A447" s="106">
        <f t="shared" si="5"/>
        <v>609535</v>
      </c>
      <c r="B447" s="106">
        <v>15</v>
      </c>
      <c r="C447" s="106">
        <v>1</v>
      </c>
      <c r="D447" s="106">
        <v>2</v>
      </c>
      <c r="E447" s="7" t="s">
        <v>393</v>
      </c>
      <c r="H447" s="109">
        <f>IF('Раздел 15'!$Q$21=SUM('Раздел 15'!$Q$22:$Q$26,'Раздел 15'!$Q$28:$Q$36),0,1)</f>
        <v>0</v>
      </c>
    </row>
    <row r="448" spans="1:8" ht="12.75" x14ac:dyDescent="0.2">
      <c r="A448" s="106">
        <f t="shared" si="5"/>
        <v>609535</v>
      </c>
      <c r="B448" s="106">
        <v>15</v>
      </c>
      <c r="C448" s="106">
        <v>1</v>
      </c>
      <c r="D448" s="106">
        <v>3</v>
      </c>
      <c r="E448" s="7" t="s">
        <v>394</v>
      </c>
      <c r="H448" s="109">
        <f>IF('Раздел 15'!$R$21=SUM('Раздел 15'!$R$22:$R$26,'Раздел 15'!$R$28:$R$36),0,1)</f>
        <v>0</v>
      </c>
    </row>
    <row r="449" spans="1:11" ht="12.75" x14ac:dyDescent="0.2">
      <c r="A449" s="106">
        <f t="shared" si="5"/>
        <v>609535</v>
      </c>
      <c r="B449" s="106">
        <v>15</v>
      </c>
      <c r="C449" s="106">
        <v>2</v>
      </c>
      <c r="D449" s="106">
        <v>4</v>
      </c>
      <c r="E449" s="7" t="s">
        <v>284</v>
      </c>
      <c r="H449" s="109">
        <f>IF('Раздел 15'!$P$26&gt;='Раздел 15'!$P$27,0,1)</f>
        <v>0</v>
      </c>
    </row>
    <row r="450" spans="1:11" ht="12.75" x14ac:dyDescent="0.2">
      <c r="A450" s="106">
        <f t="shared" si="5"/>
        <v>609535</v>
      </c>
      <c r="B450" s="106">
        <v>15</v>
      </c>
      <c r="C450" s="106">
        <v>2</v>
      </c>
      <c r="D450" s="106">
        <v>5</v>
      </c>
      <c r="E450" s="7" t="s">
        <v>285</v>
      </c>
      <c r="H450" s="109">
        <f>IF('Раздел 15'!$Q$26&gt;='Раздел 15'!$Q$27,0,1)</f>
        <v>0</v>
      </c>
    </row>
    <row r="451" spans="1:11" ht="12.75" x14ac:dyDescent="0.2">
      <c r="A451" s="106">
        <f t="shared" si="5"/>
        <v>609535</v>
      </c>
      <c r="B451" s="106">
        <v>15</v>
      </c>
      <c r="C451" s="106">
        <v>2</v>
      </c>
      <c r="D451" s="106">
        <v>6</v>
      </c>
      <c r="E451" s="7" t="s">
        <v>286</v>
      </c>
      <c r="H451" s="109">
        <f>IF('Раздел 15'!$R$26&gt;='Раздел 15'!$R$27,0,1)</f>
        <v>0</v>
      </c>
    </row>
    <row r="452" spans="1:11" ht="12.75" x14ac:dyDescent="0.2">
      <c r="A452" s="108">
        <f t="shared" si="5"/>
        <v>609535</v>
      </c>
      <c r="B452" s="108">
        <v>16</v>
      </c>
      <c r="C452" s="108">
        <v>0</v>
      </c>
      <c r="D452" s="108">
        <v>0</v>
      </c>
      <c r="E452" s="108" t="str">
        <f>CONCATENATE("Количество ошибок в разделе 16: ",H452)</f>
        <v>Количество ошибок в разделе 16: 0</v>
      </c>
      <c r="F452" s="108"/>
      <c r="G452" s="108"/>
      <c r="H452" s="110">
        <f>SUM(H453:H524)</f>
        <v>0</v>
      </c>
    </row>
    <row r="453" spans="1:11" ht="12.75" x14ac:dyDescent="0.2">
      <c r="A453" s="106">
        <f t="shared" si="5"/>
        <v>609535</v>
      </c>
      <c r="B453" s="106">
        <v>16</v>
      </c>
      <c r="C453" s="106">
        <v>1</v>
      </c>
      <c r="D453" s="106">
        <v>1</v>
      </c>
      <c r="E453" s="7" t="s">
        <v>1232</v>
      </c>
      <c r="H453" s="109">
        <f>IF('Раздел 16'!P24=SUM('Раздел 16'!P21:P23),0,1)</f>
        <v>0</v>
      </c>
    </row>
    <row r="454" spans="1:11" ht="12.75" x14ac:dyDescent="0.2">
      <c r="A454" s="106">
        <f t="shared" si="5"/>
        <v>609535</v>
      </c>
      <c r="B454" s="106">
        <v>16</v>
      </c>
      <c r="C454" s="106">
        <v>2</v>
      </c>
      <c r="D454" s="106">
        <v>2</v>
      </c>
      <c r="E454" s="7" t="s">
        <v>1233</v>
      </c>
      <c r="H454" s="109">
        <f>IF('Раздел 16'!Q24=SUM('Раздел 16'!Q21:Q23),0,1)</f>
        <v>0</v>
      </c>
    </row>
    <row r="455" spans="1:11" ht="12.75" x14ac:dyDescent="0.2">
      <c r="A455" s="106">
        <f t="shared" si="5"/>
        <v>609535</v>
      </c>
      <c r="B455" s="106">
        <v>16</v>
      </c>
      <c r="C455" s="106">
        <v>3</v>
      </c>
      <c r="D455" s="106">
        <v>3</v>
      </c>
      <c r="E455" s="7" t="s">
        <v>1234</v>
      </c>
      <c r="H455" s="109">
        <f>IF('Раздел 16'!R24=SUM('Раздел 16'!R21:R23),0,1)</f>
        <v>0</v>
      </c>
    </row>
    <row r="456" spans="1:11" ht="12.75" x14ac:dyDescent="0.2">
      <c r="A456" s="106">
        <f t="shared" si="5"/>
        <v>609535</v>
      </c>
      <c r="B456" s="106">
        <v>16</v>
      </c>
      <c r="C456" s="106">
        <v>4</v>
      </c>
      <c r="D456" s="106">
        <v>4</v>
      </c>
      <c r="E456" s="7" t="s">
        <v>1311</v>
      </c>
      <c r="H456" s="109">
        <f>IF('Раздел 16'!S24=SUM('Раздел 16'!S21:S23),0,1)</f>
        <v>0</v>
      </c>
    </row>
    <row r="457" spans="1:11" ht="12.75" x14ac:dyDescent="0.2">
      <c r="A457" s="106">
        <f t="shared" si="5"/>
        <v>609535</v>
      </c>
      <c r="B457" s="106">
        <v>16</v>
      </c>
      <c r="C457" s="106">
        <v>5</v>
      </c>
      <c r="D457" s="106">
        <v>5</v>
      </c>
      <c r="E457" s="7" t="s">
        <v>1312</v>
      </c>
      <c r="H457" s="109">
        <f>IF('Раздел 16'!T24=SUM('Раздел 16'!T21:T23),0,1)</f>
        <v>0</v>
      </c>
    </row>
    <row r="458" spans="1:11" ht="12.75" x14ac:dyDescent="0.2">
      <c r="A458" s="106">
        <f t="shared" si="5"/>
        <v>609535</v>
      </c>
      <c r="B458" s="106">
        <v>16</v>
      </c>
      <c r="C458" s="106">
        <v>6</v>
      </c>
      <c r="D458" s="106">
        <v>6</v>
      </c>
      <c r="E458" s="7" t="s">
        <v>1313</v>
      </c>
      <c r="H458" s="109">
        <f>IF('Раздел 16'!U24=SUM('Раздел 16'!U21:U23),0,1)</f>
        <v>0</v>
      </c>
      <c r="K458" s="109"/>
    </row>
    <row r="459" spans="1:11" ht="12.75" x14ac:dyDescent="0.2">
      <c r="A459" s="106">
        <f t="shared" si="5"/>
        <v>609535</v>
      </c>
      <c r="B459" s="106">
        <v>16</v>
      </c>
      <c r="C459" s="106">
        <v>7</v>
      </c>
      <c r="D459" s="106">
        <v>7</v>
      </c>
      <c r="E459" s="7" t="s">
        <v>1314</v>
      </c>
      <c r="H459" s="109">
        <f>IF('Раздел 16'!V24=SUM('Раздел 16'!V21:V23),0,1)</f>
        <v>0</v>
      </c>
    </row>
    <row r="460" spans="1:11" ht="12.75" x14ac:dyDescent="0.2">
      <c r="A460" s="106">
        <f t="shared" si="5"/>
        <v>609535</v>
      </c>
      <c r="B460" s="106">
        <v>16</v>
      </c>
      <c r="C460" s="106">
        <v>8</v>
      </c>
      <c r="D460" s="106">
        <v>8</v>
      </c>
      <c r="E460" s="7" t="s">
        <v>1315</v>
      </c>
      <c r="H460" s="109">
        <f>IF('Раздел 16'!W24=SUM('Раздел 16'!W21:W23),0,1)</f>
        <v>0</v>
      </c>
    </row>
    <row r="461" spans="1:11" ht="12.75" x14ac:dyDescent="0.2">
      <c r="A461" s="106">
        <f t="shared" si="5"/>
        <v>609535</v>
      </c>
      <c r="B461" s="106">
        <v>16</v>
      </c>
      <c r="C461" s="106">
        <v>9</v>
      </c>
      <c r="D461" s="106">
        <v>9</v>
      </c>
      <c r="E461" s="7" t="s">
        <v>395</v>
      </c>
      <c r="H461" s="109">
        <f>IF('Раздел 16'!X24=SUM('Раздел 16'!X21:X23),0,1)</f>
        <v>0</v>
      </c>
    </row>
    <row r="462" spans="1:11" ht="12.75" x14ac:dyDescent="0.2">
      <c r="A462" s="106">
        <f t="shared" si="5"/>
        <v>609535</v>
      </c>
      <c r="B462" s="106">
        <v>16</v>
      </c>
      <c r="C462" s="106">
        <v>10</v>
      </c>
      <c r="D462" s="106">
        <v>10</v>
      </c>
      <c r="E462" s="7" t="s">
        <v>396</v>
      </c>
      <c r="H462" s="109">
        <f>IF('Раздел 16'!Y24=SUM('Раздел 16'!Y21:Y23),0,1)</f>
        <v>0</v>
      </c>
    </row>
    <row r="463" spans="1:11" ht="12.75" x14ac:dyDescent="0.2">
      <c r="A463" s="106">
        <f t="shared" si="5"/>
        <v>609535</v>
      </c>
      <c r="B463" s="106">
        <v>16</v>
      </c>
      <c r="C463" s="106">
        <v>11</v>
      </c>
      <c r="D463" s="106">
        <v>11</v>
      </c>
      <c r="E463" s="7" t="s">
        <v>397</v>
      </c>
      <c r="H463" s="109">
        <f>IF('Раздел 16'!Z24=SUM('Раздел 16'!Z21:Z23),0,1)</f>
        <v>0</v>
      </c>
    </row>
    <row r="464" spans="1:11" ht="12.75" x14ac:dyDescent="0.2">
      <c r="A464" s="106">
        <f t="shared" si="5"/>
        <v>609535</v>
      </c>
      <c r="B464" s="106">
        <v>16</v>
      </c>
      <c r="C464" s="106">
        <v>12</v>
      </c>
      <c r="D464" s="106">
        <v>12</v>
      </c>
      <c r="E464" s="7" t="s">
        <v>398</v>
      </c>
      <c r="H464" s="109">
        <f>IF('Раздел 16'!AA24=SUM('Раздел 16'!AA21:AA23),0,1)</f>
        <v>0</v>
      </c>
    </row>
    <row r="465" spans="1:11" ht="12.75" x14ac:dyDescent="0.2">
      <c r="A465" s="106">
        <f t="shared" si="5"/>
        <v>609535</v>
      </c>
      <c r="B465" s="106">
        <v>16</v>
      </c>
      <c r="C465" s="106">
        <v>13</v>
      </c>
      <c r="D465" s="106">
        <v>13</v>
      </c>
      <c r="E465" s="7" t="s">
        <v>399</v>
      </c>
      <c r="H465" s="109">
        <f>IF('Раздел 16'!AB24=SUM('Раздел 16'!AB21:AB23),0,1)</f>
        <v>0</v>
      </c>
    </row>
    <row r="466" spans="1:11" ht="12.75" x14ac:dyDescent="0.2">
      <c r="A466" s="106">
        <f t="shared" si="5"/>
        <v>609535</v>
      </c>
      <c r="B466" s="106">
        <v>16</v>
      </c>
      <c r="C466" s="106">
        <v>14</v>
      </c>
      <c r="D466" s="106">
        <v>14</v>
      </c>
      <c r="E466" s="7" t="s">
        <v>400</v>
      </c>
      <c r="H466" s="109">
        <f>IF('Раздел 16'!AC24=SUM('Раздел 16'!AC21:AC23),0,1)</f>
        <v>0</v>
      </c>
    </row>
    <row r="467" spans="1:11" ht="12.75" x14ac:dyDescent="0.2">
      <c r="A467" s="106">
        <f t="shared" si="5"/>
        <v>609535</v>
      </c>
      <c r="B467" s="106">
        <v>16</v>
      </c>
      <c r="C467" s="106">
        <v>15</v>
      </c>
      <c r="D467" s="106">
        <v>15</v>
      </c>
      <c r="E467" s="7" t="s">
        <v>401</v>
      </c>
      <c r="H467" s="109">
        <f>IF('Раздел 16'!AD24=SUM('Раздел 16'!AD21:AD23),0,1)</f>
        <v>0</v>
      </c>
    </row>
    <row r="468" spans="1:11" ht="12.75" x14ac:dyDescent="0.2">
      <c r="A468" s="106">
        <f t="shared" si="5"/>
        <v>609535</v>
      </c>
      <c r="B468" s="106">
        <v>16</v>
      </c>
      <c r="C468" s="106">
        <v>16</v>
      </c>
      <c r="D468" s="106">
        <v>16</v>
      </c>
      <c r="E468" s="7" t="s">
        <v>402</v>
      </c>
      <c r="H468" s="109">
        <f>IF('Раздел 16'!AE24=SUM('Раздел 16'!AE21:AE23),0,1)</f>
        <v>0</v>
      </c>
    </row>
    <row r="469" spans="1:11" ht="12.75" x14ac:dyDescent="0.2">
      <c r="A469" s="106">
        <f t="shared" si="5"/>
        <v>609535</v>
      </c>
      <c r="B469" s="106">
        <v>16</v>
      </c>
      <c r="C469" s="106">
        <v>17</v>
      </c>
      <c r="D469" s="106">
        <v>17</v>
      </c>
      <c r="E469" s="7" t="s">
        <v>1316</v>
      </c>
      <c r="H469" s="109">
        <f>IF('Раздел 16'!P24&gt;='Раздел 16'!P25,0,1)</f>
        <v>0</v>
      </c>
    </row>
    <row r="470" spans="1:11" ht="12.75" x14ac:dyDescent="0.2">
      <c r="A470" s="106">
        <f t="shared" si="5"/>
        <v>609535</v>
      </c>
      <c r="B470" s="106">
        <v>16</v>
      </c>
      <c r="C470" s="106">
        <v>18</v>
      </c>
      <c r="D470" s="106">
        <v>18</v>
      </c>
      <c r="E470" s="7" t="s">
        <v>1317</v>
      </c>
      <c r="H470" s="109">
        <f>IF('Раздел 16'!Q24&gt;='Раздел 16'!Q25,0,1)</f>
        <v>0</v>
      </c>
    </row>
    <row r="471" spans="1:11" ht="12.75" x14ac:dyDescent="0.2">
      <c r="A471" s="106">
        <f t="shared" si="5"/>
        <v>609535</v>
      </c>
      <c r="B471" s="106">
        <v>16</v>
      </c>
      <c r="C471" s="106">
        <v>19</v>
      </c>
      <c r="D471" s="106">
        <v>19</v>
      </c>
      <c r="E471" s="7" t="s">
        <v>1318</v>
      </c>
      <c r="H471" s="109">
        <f>IF('Раздел 16'!R24&gt;='Раздел 16'!R25,0,1)</f>
        <v>0</v>
      </c>
    </row>
    <row r="472" spans="1:11" ht="12.75" x14ac:dyDescent="0.2">
      <c r="A472" s="106">
        <f t="shared" si="5"/>
        <v>609535</v>
      </c>
      <c r="B472" s="106">
        <v>16</v>
      </c>
      <c r="C472" s="106">
        <v>20</v>
      </c>
      <c r="D472" s="106">
        <v>20</v>
      </c>
      <c r="E472" s="7" t="s">
        <v>1319</v>
      </c>
      <c r="H472" s="109">
        <f>IF('Раздел 16'!S24&gt;='Раздел 16'!S25,0,1)</f>
        <v>0</v>
      </c>
    </row>
    <row r="473" spans="1:11" ht="12.75" x14ac:dyDescent="0.2">
      <c r="A473" s="106">
        <f t="shared" si="5"/>
        <v>609535</v>
      </c>
      <c r="B473" s="106">
        <v>16</v>
      </c>
      <c r="C473" s="106">
        <v>21</v>
      </c>
      <c r="D473" s="106">
        <v>21</v>
      </c>
      <c r="E473" s="7" t="s">
        <v>1320</v>
      </c>
      <c r="H473" s="109">
        <f>IF('Раздел 16'!T24&gt;='Раздел 16'!T25,0,1)</f>
        <v>0</v>
      </c>
    </row>
    <row r="474" spans="1:11" ht="12.75" x14ac:dyDescent="0.2">
      <c r="A474" s="106">
        <f t="shared" si="5"/>
        <v>609535</v>
      </c>
      <c r="B474" s="106">
        <v>16</v>
      </c>
      <c r="C474" s="106">
        <v>22</v>
      </c>
      <c r="D474" s="106">
        <v>22</v>
      </c>
      <c r="E474" s="7" t="s">
        <v>1321</v>
      </c>
      <c r="H474" s="109">
        <f>IF('Раздел 16'!U24&gt;='Раздел 16'!U25,0,1)</f>
        <v>0</v>
      </c>
      <c r="K474" s="109"/>
    </row>
    <row r="475" spans="1:11" ht="12.75" x14ac:dyDescent="0.2">
      <c r="A475" s="106">
        <f t="shared" si="5"/>
        <v>609535</v>
      </c>
      <c r="B475" s="106">
        <v>16</v>
      </c>
      <c r="C475" s="106">
        <v>23</v>
      </c>
      <c r="D475" s="106">
        <v>23</v>
      </c>
      <c r="E475" s="7" t="s">
        <v>1322</v>
      </c>
      <c r="H475" s="109">
        <f>IF('Раздел 16'!V24&gt;='Раздел 16'!V25,0,1)</f>
        <v>0</v>
      </c>
    </row>
    <row r="476" spans="1:11" ht="12.75" x14ac:dyDescent="0.2">
      <c r="A476" s="106">
        <f t="shared" si="5"/>
        <v>609535</v>
      </c>
      <c r="B476" s="106">
        <v>16</v>
      </c>
      <c r="C476" s="106">
        <v>24</v>
      </c>
      <c r="D476" s="106">
        <v>24</v>
      </c>
      <c r="E476" s="7" t="s">
        <v>1323</v>
      </c>
      <c r="H476" s="109">
        <f>IF('Раздел 16'!W24&gt;='Раздел 16'!W25,0,1)</f>
        <v>0</v>
      </c>
    </row>
    <row r="477" spans="1:11" ht="12.75" x14ac:dyDescent="0.2">
      <c r="A477" s="106">
        <f t="shared" si="5"/>
        <v>609535</v>
      </c>
      <c r="B477" s="106">
        <v>16</v>
      </c>
      <c r="C477" s="106">
        <v>25</v>
      </c>
      <c r="D477" s="106">
        <v>25</v>
      </c>
      <c r="E477" s="7" t="s">
        <v>403</v>
      </c>
      <c r="H477" s="109">
        <f>IF('Раздел 16'!X24&gt;='Раздел 16'!X25,0,1)</f>
        <v>0</v>
      </c>
    </row>
    <row r="478" spans="1:11" ht="12.75" x14ac:dyDescent="0.2">
      <c r="A478" s="106">
        <f t="shared" si="5"/>
        <v>609535</v>
      </c>
      <c r="B478" s="106">
        <v>16</v>
      </c>
      <c r="C478" s="106">
        <v>26</v>
      </c>
      <c r="D478" s="106">
        <v>26</v>
      </c>
      <c r="E478" s="7" t="s">
        <v>404</v>
      </c>
      <c r="H478" s="109">
        <f>IF('Раздел 16'!Y24&gt;='Раздел 16'!Y25,0,1)</f>
        <v>0</v>
      </c>
    </row>
    <row r="479" spans="1:11" ht="12.75" x14ac:dyDescent="0.2">
      <c r="A479" s="106">
        <f t="shared" si="5"/>
        <v>609535</v>
      </c>
      <c r="B479" s="106">
        <v>16</v>
      </c>
      <c r="C479" s="106">
        <v>27</v>
      </c>
      <c r="D479" s="106">
        <v>27</v>
      </c>
      <c r="E479" s="7" t="s">
        <v>447</v>
      </c>
      <c r="H479" s="109">
        <f>IF('Раздел 16'!Z24&gt;='Раздел 16'!Z25,0,1)</f>
        <v>0</v>
      </c>
    </row>
    <row r="480" spans="1:11" ht="12.75" x14ac:dyDescent="0.2">
      <c r="A480" s="106">
        <f t="shared" si="5"/>
        <v>609535</v>
      </c>
      <c r="B480" s="106">
        <v>16</v>
      </c>
      <c r="C480" s="106">
        <v>28</v>
      </c>
      <c r="D480" s="106">
        <v>28</v>
      </c>
      <c r="E480" s="7" t="s">
        <v>448</v>
      </c>
      <c r="H480" s="109">
        <f>IF('Раздел 16'!AA24&gt;='Раздел 16'!AA25,0,1)</f>
        <v>0</v>
      </c>
    </row>
    <row r="481" spans="1:8" ht="12.75" x14ac:dyDescent="0.2">
      <c r="A481" s="106">
        <f t="shared" si="5"/>
        <v>609535</v>
      </c>
      <c r="B481" s="106">
        <v>16</v>
      </c>
      <c r="C481" s="106">
        <v>29</v>
      </c>
      <c r="D481" s="106">
        <v>29</v>
      </c>
      <c r="E481" s="7" t="s">
        <v>449</v>
      </c>
      <c r="H481" s="109">
        <f>IF('Раздел 16'!AB24&gt;='Раздел 16'!AB25,0,1)</f>
        <v>0</v>
      </c>
    </row>
    <row r="482" spans="1:8" ht="12.75" x14ac:dyDescent="0.2">
      <c r="A482" s="106">
        <f t="shared" si="5"/>
        <v>609535</v>
      </c>
      <c r="B482" s="106">
        <v>16</v>
      </c>
      <c r="C482" s="106">
        <v>30</v>
      </c>
      <c r="D482" s="106">
        <v>30</v>
      </c>
      <c r="E482" s="7" t="s">
        <v>450</v>
      </c>
      <c r="H482" s="109">
        <f>IF('Раздел 16'!AC24&gt;='Раздел 16'!AC25,0,1)</f>
        <v>0</v>
      </c>
    </row>
    <row r="483" spans="1:8" ht="12.75" x14ac:dyDescent="0.2">
      <c r="A483" s="106">
        <f t="shared" si="5"/>
        <v>609535</v>
      </c>
      <c r="B483" s="106">
        <v>16</v>
      </c>
      <c r="C483" s="106">
        <v>31</v>
      </c>
      <c r="D483" s="106">
        <v>31</v>
      </c>
      <c r="E483" s="7" t="s">
        <v>451</v>
      </c>
      <c r="H483" s="109">
        <f>IF('Раздел 16'!AD24&gt;='Раздел 16'!AD25,0,1)</f>
        <v>0</v>
      </c>
    </row>
    <row r="484" spans="1:8" ht="12.75" x14ac:dyDescent="0.2">
      <c r="A484" s="106">
        <f t="shared" si="5"/>
        <v>609535</v>
      </c>
      <c r="B484" s="106">
        <v>16</v>
      </c>
      <c r="C484" s="106">
        <v>32</v>
      </c>
      <c r="D484" s="106">
        <v>32</v>
      </c>
      <c r="E484" s="7" t="s">
        <v>452</v>
      </c>
      <c r="H484" s="109">
        <f>IF('Раздел 16'!AE24&gt;='Раздел 16'!AE25,0,1)</f>
        <v>0</v>
      </c>
    </row>
    <row r="485" spans="1:8" ht="12.75" x14ac:dyDescent="0.2">
      <c r="A485" s="106">
        <f t="shared" si="5"/>
        <v>609535</v>
      </c>
      <c r="B485" s="106">
        <v>16</v>
      </c>
      <c r="C485" s="106">
        <v>33</v>
      </c>
      <c r="D485" s="106">
        <v>33</v>
      </c>
      <c r="E485" s="7" t="s">
        <v>453</v>
      </c>
      <c r="H485" s="106">
        <f>IF(OR(AND('Раздел 16'!Q21=0,'Раздел 16'!P21=0),AND('Раздел 16'!Q21&gt;0,'Раздел 16'!P21&gt;0)),0,1)</f>
        <v>0</v>
      </c>
    </row>
    <row r="486" spans="1:8" ht="12.75" x14ac:dyDescent="0.2">
      <c r="A486" s="106">
        <f t="shared" si="5"/>
        <v>609535</v>
      </c>
      <c r="B486" s="106">
        <v>16</v>
      </c>
      <c r="C486" s="106">
        <v>34</v>
      </c>
      <c r="D486" s="106">
        <v>34</v>
      </c>
      <c r="E486" s="7" t="s">
        <v>454</v>
      </c>
      <c r="H486" s="106">
        <f>IF(OR(AND('Раздел 16'!Q22=0,'Раздел 16'!P22=0),AND('Раздел 16'!Q22&gt;0,'Раздел 16'!P22&gt;0)),0,1)</f>
        <v>0</v>
      </c>
    </row>
    <row r="487" spans="1:8" ht="12.75" x14ac:dyDescent="0.2">
      <c r="A487" s="106">
        <f t="shared" si="5"/>
        <v>609535</v>
      </c>
      <c r="B487" s="106">
        <v>16</v>
      </c>
      <c r="C487" s="106">
        <v>35</v>
      </c>
      <c r="D487" s="106">
        <v>35</v>
      </c>
      <c r="E487" s="7" t="s">
        <v>455</v>
      </c>
      <c r="H487" s="106">
        <f>IF(OR(AND('Раздел 16'!Q23=0,'Раздел 16'!P23=0),AND('Раздел 16'!Q23&gt;0,'Раздел 16'!P23&gt;0)),0,1)</f>
        <v>0</v>
      </c>
    </row>
    <row r="488" spans="1:8" ht="12.75" x14ac:dyDescent="0.2">
      <c r="A488" s="106">
        <f t="shared" si="5"/>
        <v>609535</v>
      </c>
      <c r="B488" s="106">
        <v>16</v>
      </c>
      <c r="C488" s="106">
        <v>36</v>
      </c>
      <c r="D488" s="106">
        <v>36</v>
      </c>
      <c r="E488" s="7" t="s">
        <v>456</v>
      </c>
      <c r="H488" s="106">
        <f>IF(OR(AND('Раздел 16'!Q24=0,'Раздел 16'!P24=0),AND('Раздел 16'!Q24&gt;0,'Раздел 16'!P24&gt;0)),0,1)</f>
        <v>0</v>
      </c>
    </row>
    <row r="489" spans="1:8" ht="12.75" x14ac:dyDescent="0.2">
      <c r="A489" s="106">
        <f t="shared" si="5"/>
        <v>609535</v>
      </c>
      <c r="B489" s="106">
        <v>16</v>
      </c>
      <c r="C489" s="106">
        <v>37</v>
      </c>
      <c r="D489" s="106">
        <v>37</v>
      </c>
      <c r="E489" s="7" t="s">
        <v>457</v>
      </c>
      <c r="H489" s="106">
        <f>IF(OR(AND('Раздел 16'!Q25=0,'Раздел 16'!P25=0),AND('Раздел 16'!Q25&gt;0,'Раздел 16'!P25&gt;0)),0,1)</f>
        <v>0</v>
      </c>
    </row>
    <row r="490" spans="1:8" ht="12.75" x14ac:dyDescent="0.2">
      <c r="A490" s="106">
        <f t="shared" si="5"/>
        <v>609535</v>
      </c>
      <c r="B490" s="106">
        <v>16</v>
      </c>
      <c r="C490" s="106">
        <v>38</v>
      </c>
      <c r="D490" s="106">
        <v>38</v>
      </c>
      <c r="E490" s="7" t="s">
        <v>458</v>
      </c>
      <c r="H490" s="106">
        <f>IF(OR(AND('Раздел 16'!S21=0,'Раздел 16'!R21=0),AND('Раздел 16'!S21&gt;0,'Раздел 16'!R21&gt;0)),0,1)</f>
        <v>0</v>
      </c>
    </row>
    <row r="491" spans="1:8" ht="12.75" x14ac:dyDescent="0.2">
      <c r="A491" s="106">
        <f t="shared" si="5"/>
        <v>609535</v>
      </c>
      <c r="B491" s="106">
        <v>16</v>
      </c>
      <c r="C491" s="106">
        <v>39</v>
      </c>
      <c r="D491" s="106">
        <v>39</v>
      </c>
      <c r="E491" s="7" t="s">
        <v>459</v>
      </c>
      <c r="H491" s="106">
        <f>IF(OR(AND('Раздел 16'!S22=0,'Раздел 16'!R22=0),AND('Раздел 16'!S22&gt;0,'Раздел 16'!R22&gt;0)),0,1)</f>
        <v>0</v>
      </c>
    </row>
    <row r="492" spans="1:8" ht="12.75" x14ac:dyDescent="0.2">
      <c r="A492" s="106">
        <f t="shared" si="5"/>
        <v>609535</v>
      </c>
      <c r="B492" s="106">
        <v>16</v>
      </c>
      <c r="C492" s="106">
        <v>40</v>
      </c>
      <c r="D492" s="106">
        <v>40</v>
      </c>
      <c r="E492" s="7" t="s">
        <v>460</v>
      </c>
      <c r="H492" s="106">
        <f>IF(OR(AND('Раздел 16'!S23=0,'Раздел 16'!R23=0),AND('Раздел 16'!S23&gt;0,'Раздел 16'!R23&gt;0)),0,1)</f>
        <v>0</v>
      </c>
    </row>
    <row r="493" spans="1:8" ht="12.75" x14ac:dyDescent="0.2">
      <c r="A493" s="106">
        <f t="shared" si="5"/>
        <v>609535</v>
      </c>
      <c r="B493" s="106">
        <v>16</v>
      </c>
      <c r="C493" s="106">
        <v>41</v>
      </c>
      <c r="D493" s="106">
        <v>41</v>
      </c>
      <c r="E493" s="7" t="s">
        <v>461</v>
      </c>
      <c r="H493" s="106">
        <f>IF(OR(AND('Раздел 16'!S24=0,'Раздел 16'!R24=0),AND('Раздел 16'!S24&gt;0,'Раздел 16'!R24&gt;0)),0,1)</f>
        <v>0</v>
      </c>
    </row>
    <row r="494" spans="1:8" ht="12.75" x14ac:dyDescent="0.2">
      <c r="A494" s="106">
        <f t="shared" si="5"/>
        <v>609535</v>
      </c>
      <c r="B494" s="106">
        <v>16</v>
      </c>
      <c r="C494" s="106">
        <v>42</v>
      </c>
      <c r="D494" s="106">
        <v>42</v>
      </c>
      <c r="E494" s="7" t="s">
        <v>462</v>
      </c>
      <c r="H494" s="106">
        <f>IF(OR(AND('Раздел 16'!S25=0,'Раздел 16'!R25=0),AND('Раздел 16'!S25&gt;0,'Раздел 16'!R25&gt;0)),0,1)</f>
        <v>0</v>
      </c>
    </row>
    <row r="495" spans="1:8" ht="12.75" x14ac:dyDescent="0.2">
      <c r="A495" s="106">
        <f t="shared" si="5"/>
        <v>609535</v>
      </c>
      <c r="B495" s="106">
        <v>16</v>
      </c>
      <c r="C495" s="106">
        <v>43</v>
      </c>
      <c r="D495" s="106">
        <v>43</v>
      </c>
      <c r="E495" s="7" t="s">
        <v>463</v>
      </c>
      <c r="H495" s="106">
        <f>IF(OR(AND('Раздел 16'!U21=0,'Раздел 16'!T21=0),AND('Раздел 16'!U21&gt;0,'Раздел 16'!T21&gt;0)),0,1)</f>
        <v>0</v>
      </c>
    </row>
    <row r="496" spans="1:8" ht="12.75" x14ac:dyDescent="0.2">
      <c r="A496" s="106">
        <f t="shared" si="5"/>
        <v>609535</v>
      </c>
      <c r="B496" s="106">
        <v>16</v>
      </c>
      <c r="C496" s="106">
        <v>44</v>
      </c>
      <c r="D496" s="106">
        <v>44</v>
      </c>
      <c r="E496" s="7" t="s">
        <v>464</v>
      </c>
      <c r="H496" s="106">
        <f>IF(OR(AND('Раздел 16'!U22=0,'Раздел 16'!T22=0),AND('Раздел 16'!U22&gt;0,'Раздел 16'!T22&gt;0)),0,1)</f>
        <v>0</v>
      </c>
    </row>
    <row r="497" spans="1:8" ht="12.75" x14ac:dyDescent="0.2">
      <c r="A497" s="106">
        <f t="shared" si="5"/>
        <v>609535</v>
      </c>
      <c r="B497" s="106">
        <v>16</v>
      </c>
      <c r="C497" s="106">
        <v>45</v>
      </c>
      <c r="D497" s="106">
        <v>45</v>
      </c>
      <c r="E497" s="7" t="s">
        <v>465</v>
      </c>
      <c r="H497" s="106">
        <f>IF(OR(AND('Раздел 16'!U23=0,'Раздел 16'!T23=0),AND('Раздел 16'!U23&gt;0,'Раздел 16'!T23&gt;0)),0,1)</f>
        <v>0</v>
      </c>
    </row>
    <row r="498" spans="1:8" ht="12.75" x14ac:dyDescent="0.2">
      <c r="A498" s="106">
        <f t="shared" si="5"/>
        <v>609535</v>
      </c>
      <c r="B498" s="106">
        <v>16</v>
      </c>
      <c r="C498" s="106">
        <v>46</v>
      </c>
      <c r="D498" s="106">
        <v>46</v>
      </c>
      <c r="E498" s="7" t="s">
        <v>466</v>
      </c>
      <c r="H498" s="106">
        <f>IF(OR(AND('Раздел 16'!U24=0,'Раздел 16'!T24=0),AND('Раздел 16'!U24&gt;0,'Раздел 16'!T24&gt;0)),0,1)</f>
        <v>0</v>
      </c>
    </row>
    <row r="499" spans="1:8" ht="12.75" x14ac:dyDescent="0.2">
      <c r="A499" s="106">
        <f t="shared" si="5"/>
        <v>609535</v>
      </c>
      <c r="B499" s="106">
        <v>16</v>
      </c>
      <c r="C499" s="106">
        <v>47</v>
      </c>
      <c r="D499" s="106">
        <v>47</v>
      </c>
      <c r="E499" s="7" t="s">
        <v>467</v>
      </c>
      <c r="H499" s="106">
        <f>IF(OR(AND('Раздел 16'!U25=0,'Раздел 16'!T25=0),AND('Раздел 16'!U25&gt;0,'Раздел 16'!T25&gt;0)),0,1)</f>
        <v>0</v>
      </c>
    </row>
    <row r="500" spans="1:8" ht="12.75" x14ac:dyDescent="0.2">
      <c r="A500" s="106">
        <f t="shared" si="5"/>
        <v>609535</v>
      </c>
      <c r="B500" s="106">
        <v>16</v>
      </c>
      <c r="C500" s="106">
        <v>48</v>
      </c>
      <c r="D500" s="106">
        <v>48</v>
      </c>
      <c r="E500" s="7" t="s">
        <v>468</v>
      </c>
      <c r="H500" s="106">
        <f>IF(OR(AND('Раздел 16'!W21=0,'Раздел 16'!V21=0),AND('Раздел 16'!W21&gt;0,'Раздел 16'!V21&gt;0)),0,1)</f>
        <v>0</v>
      </c>
    </row>
    <row r="501" spans="1:8" ht="12.75" x14ac:dyDescent="0.2">
      <c r="A501" s="106">
        <f t="shared" si="5"/>
        <v>609535</v>
      </c>
      <c r="B501" s="106">
        <v>16</v>
      </c>
      <c r="C501" s="106">
        <v>49</v>
      </c>
      <c r="D501" s="106">
        <v>49</v>
      </c>
      <c r="E501" s="7" t="s">
        <v>469</v>
      </c>
      <c r="H501" s="106">
        <f>IF(OR(AND('Раздел 16'!W22=0,'Раздел 16'!V22=0),AND('Раздел 16'!W22&gt;0,'Раздел 16'!V22&gt;0)),0,1)</f>
        <v>0</v>
      </c>
    </row>
    <row r="502" spans="1:8" ht="12.75" x14ac:dyDescent="0.2">
      <c r="A502" s="106">
        <f t="shared" si="5"/>
        <v>609535</v>
      </c>
      <c r="B502" s="106">
        <v>16</v>
      </c>
      <c r="C502" s="106">
        <v>50</v>
      </c>
      <c r="D502" s="106">
        <v>50</v>
      </c>
      <c r="E502" s="7" t="s">
        <v>470</v>
      </c>
      <c r="H502" s="106">
        <f>IF(OR(AND('Раздел 16'!W23=0,'Раздел 16'!V23=0),AND('Раздел 16'!W23&gt;0,'Раздел 16'!V23&gt;0)),0,1)</f>
        <v>0</v>
      </c>
    </row>
    <row r="503" spans="1:8" ht="12.75" x14ac:dyDescent="0.2">
      <c r="A503" s="106">
        <f t="shared" si="5"/>
        <v>609535</v>
      </c>
      <c r="B503" s="106">
        <v>16</v>
      </c>
      <c r="C503" s="106">
        <v>51</v>
      </c>
      <c r="D503" s="106">
        <v>51</v>
      </c>
      <c r="E503" s="7" t="s">
        <v>471</v>
      </c>
      <c r="H503" s="106">
        <f>IF(OR(AND('Раздел 16'!W24=0,'Раздел 16'!V24=0),AND('Раздел 16'!W24&gt;0,'Раздел 16'!V24&gt;0)),0,1)</f>
        <v>0</v>
      </c>
    </row>
    <row r="504" spans="1:8" ht="12.75" x14ac:dyDescent="0.2">
      <c r="A504" s="106">
        <f t="shared" si="5"/>
        <v>609535</v>
      </c>
      <c r="B504" s="106">
        <v>16</v>
      </c>
      <c r="C504" s="106">
        <v>52</v>
      </c>
      <c r="D504" s="106">
        <v>52</v>
      </c>
      <c r="E504" s="7" t="s">
        <v>472</v>
      </c>
      <c r="H504" s="106">
        <f>IF(OR(AND('Раздел 16'!W25=0,'Раздел 16'!V25=0),AND('Раздел 16'!W25&gt;0,'Раздел 16'!V25&gt;0)),0,1)</f>
        <v>0</v>
      </c>
    </row>
    <row r="505" spans="1:8" ht="12.75" x14ac:dyDescent="0.2">
      <c r="A505" s="106">
        <f t="shared" si="5"/>
        <v>609535</v>
      </c>
      <c r="B505" s="106">
        <v>16</v>
      </c>
      <c r="C505" s="106">
        <v>53</v>
      </c>
      <c r="D505" s="106">
        <v>53</v>
      </c>
      <c r="E505" s="7" t="s">
        <v>546</v>
      </c>
      <c r="H505" s="106">
        <f>IF(OR(AND('Раздел 16'!Y21=0,'Раздел 16'!X21=0),AND('Раздел 16'!Y21&gt;0,'Раздел 16'!X21&gt;0)),0,1)</f>
        <v>0</v>
      </c>
    </row>
    <row r="506" spans="1:8" ht="12.75" x14ac:dyDescent="0.2">
      <c r="A506" s="106">
        <f t="shared" si="5"/>
        <v>609535</v>
      </c>
      <c r="B506" s="106">
        <v>16</v>
      </c>
      <c r="C506" s="106">
        <v>54</v>
      </c>
      <c r="D506" s="106">
        <v>54</v>
      </c>
      <c r="E506" s="7" t="s">
        <v>547</v>
      </c>
      <c r="H506" s="106">
        <f>IF(OR(AND('Раздел 16'!Y22=0,'Раздел 16'!X22=0),AND('Раздел 16'!Y22&gt;0,'Раздел 16'!X22&gt;0)),0,1)</f>
        <v>0</v>
      </c>
    </row>
    <row r="507" spans="1:8" ht="12.75" x14ac:dyDescent="0.2">
      <c r="A507" s="106">
        <f t="shared" si="5"/>
        <v>609535</v>
      </c>
      <c r="B507" s="106">
        <v>16</v>
      </c>
      <c r="C507" s="106">
        <v>55</v>
      </c>
      <c r="D507" s="106">
        <v>55</v>
      </c>
      <c r="E507" s="7" t="s">
        <v>548</v>
      </c>
      <c r="H507" s="106">
        <f>IF(OR(AND('Раздел 16'!Y23=0,'Раздел 16'!X23=0),AND('Раздел 16'!Y23&gt;0,'Раздел 16'!X23&gt;0)),0,1)</f>
        <v>0</v>
      </c>
    </row>
    <row r="508" spans="1:8" ht="12.75" x14ac:dyDescent="0.2">
      <c r="A508" s="106">
        <f t="shared" si="5"/>
        <v>609535</v>
      </c>
      <c r="B508" s="106">
        <v>16</v>
      </c>
      <c r="C508" s="106">
        <v>56</v>
      </c>
      <c r="D508" s="106">
        <v>56</v>
      </c>
      <c r="E508" s="7" t="s">
        <v>549</v>
      </c>
      <c r="H508" s="106">
        <f>IF(OR(AND('Раздел 16'!Y24=0,'Раздел 16'!X24=0),AND('Раздел 16'!Y24&gt;0,'Раздел 16'!X24&gt;0)),0,1)</f>
        <v>0</v>
      </c>
    </row>
    <row r="509" spans="1:8" ht="12.75" x14ac:dyDescent="0.2">
      <c r="A509" s="106">
        <f t="shared" si="5"/>
        <v>609535</v>
      </c>
      <c r="B509" s="106">
        <v>16</v>
      </c>
      <c r="C509" s="106">
        <v>57</v>
      </c>
      <c r="D509" s="106">
        <v>57</v>
      </c>
      <c r="E509" s="7" t="s">
        <v>550</v>
      </c>
      <c r="H509" s="106">
        <f>IF(OR(AND('Раздел 16'!Y25=0,'Раздел 16'!X25=0),AND('Раздел 16'!Y25&gt;0,'Раздел 16'!X25&gt;0)),0,1)</f>
        <v>0</v>
      </c>
    </row>
    <row r="510" spans="1:8" ht="12.75" x14ac:dyDescent="0.2">
      <c r="A510" s="106">
        <f t="shared" si="5"/>
        <v>609535</v>
      </c>
      <c r="B510" s="106">
        <v>16</v>
      </c>
      <c r="C510" s="106">
        <v>58</v>
      </c>
      <c r="D510" s="106">
        <v>58</v>
      </c>
      <c r="E510" s="7" t="s">
        <v>473</v>
      </c>
      <c r="H510" s="106">
        <f>IF(OR(AND('Раздел 16'!AA21=0,'Раздел 16'!Z21=0),AND('Раздел 16'!AA21&gt;0,'Раздел 16'!Z21&gt;0)),0,1)</f>
        <v>0</v>
      </c>
    </row>
    <row r="511" spans="1:8" ht="12.75" x14ac:dyDescent="0.2">
      <c r="A511" s="106">
        <f t="shared" si="5"/>
        <v>609535</v>
      </c>
      <c r="B511" s="106">
        <v>16</v>
      </c>
      <c r="C511" s="106">
        <v>59</v>
      </c>
      <c r="D511" s="106">
        <v>59</v>
      </c>
      <c r="E511" s="7" t="s">
        <v>474</v>
      </c>
      <c r="H511" s="106">
        <f>IF(OR(AND('Раздел 16'!AA22=0,'Раздел 16'!Z22=0),AND('Раздел 16'!AA22&gt;0,'Раздел 16'!Z22&gt;0)),0,1)</f>
        <v>0</v>
      </c>
    </row>
    <row r="512" spans="1:8" ht="12.75" x14ac:dyDescent="0.2">
      <c r="A512" s="106">
        <f t="shared" si="5"/>
        <v>609535</v>
      </c>
      <c r="B512" s="106">
        <v>16</v>
      </c>
      <c r="C512" s="106">
        <v>60</v>
      </c>
      <c r="D512" s="106">
        <v>60</v>
      </c>
      <c r="E512" s="7" t="s">
        <v>475</v>
      </c>
      <c r="H512" s="106">
        <f>IF(OR(AND('Раздел 16'!AA23=0,'Раздел 16'!Z23=0),AND('Раздел 16'!AA23&gt;0,'Раздел 16'!Z23&gt;0)),0,1)</f>
        <v>0</v>
      </c>
    </row>
    <row r="513" spans="1:8" ht="12.75" x14ac:dyDescent="0.2">
      <c r="A513" s="106">
        <f t="shared" si="5"/>
        <v>609535</v>
      </c>
      <c r="B513" s="106">
        <v>16</v>
      </c>
      <c r="C513" s="106">
        <v>61</v>
      </c>
      <c r="D513" s="106">
        <v>61</v>
      </c>
      <c r="E513" s="7" t="s">
        <v>476</v>
      </c>
      <c r="H513" s="106">
        <f>IF(OR(AND('Раздел 16'!AA24=0,'Раздел 16'!Z24=0),AND('Раздел 16'!AA24&gt;0,'Раздел 16'!Z24&gt;0)),0,1)</f>
        <v>0</v>
      </c>
    </row>
    <row r="514" spans="1:8" ht="12.75" x14ac:dyDescent="0.2">
      <c r="A514" s="106">
        <f t="shared" si="5"/>
        <v>609535</v>
      </c>
      <c r="B514" s="106">
        <v>16</v>
      </c>
      <c r="C514" s="106">
        <v>62</v>
      </c>
      <c r="D514" s="106">
        <v>62</v>
      </c>
      <c r="E514" s="7" t="s">
        <v>477</v>
      </c>
      <c r="H514" s="106">
        <f>IF(OR(AND('Раздел 16'!AA25=0,'Раздел 16'!Z25=0),AND('Раздел 16'!AA25&gt;0,'Раздел 16'!Z25&gt;0)),0,1)</f>
        <v>0</v>
      </c>
    </row>
    <row r="515" spans="1:8" ht="12.75" x14ac:dyDescent="0.2">
      <c r="A515" s="106">
        <f t="shared" si="5"/>
        <v>609535</v>
      </c>
      <c r="B515" s="106">
        <v>16</v>
      </c>
      <c r="C515" s="106">
        <v>63</v>
      </c>
      <c r="D515" s="106">
        <v>63</v>
      </c>
      <c r="E515" s="7" t="s">
        <v>478</v>
      </c>
      <c r="H515" s="106">
        <f>IF(OR(AND('Раздел 16'!AC21=0,'Раздел 16'!AB21=0),AND('Раздел 16'!AC21&gt;0,'Раздел 16'!AB21&gt;0)),0,1)</f>
        <v>0</v>
      </c>
    </row>
    <row r="516" spans="1:8" ht="12.75" x14ac:dyDescent="0.2">
      <c r="A516" s="106">
        <f t="shared" si="5"/>
        <v>609535</v>
      </c>
      <c r="B516" s="106">
        <v>16</v>
      </c>
      <c r="C516" s="106">
        <v>64</v>
      </c>
      <c r="D516" s="106">
        <v>64</v>
      </c>
      <c r="E516" s="7" t="s">
        <v>479</v>
      </c>
      <c r="H516" s="106">
        <f>IF(OR(AND('Раздел 16'!AC22=0,'Раздел 16'!AB22=0),AND('Раздел 16'!AC22&gt;0,'Раздел 16'!AB22&gt;0)),0,1)</f>
        <v>0</v>
      </c>
    </row>
    <row r="517" spans="1:8" ht="12.75" x14ac:dyDescent="0.2">
      <c r="A517" s="106">
        <f t="shared" si="5"/>
        <v>609535</v>
      </c>
      <c r="B517" s="106">
        <v>16</v>
      </c>
      <c r="C517" s="106">
        <v>65</v>
      </c>
      <c r="D517" s="106">
        <v>65</v>
      </c>
      <c r="E517" s="7" t="s">
        <v>480</v>
      </c>
      <c r="H517" s="106">
        <f>IF(OR(AND('Раздел 16'!AC23=0,'Раздел 16'!AB23=0),AND('Раздел 16'!AC23&gt;0,'Раздел 16'!AB23&gt;0)),0,1)</f>
        <v>0</v>
      </c>
    </row>
    <row r="518" spans="1:8" ht="12.75" x14ac:dyDescent="0.2">
      <c r="A518" s="106">
        <f t="shared" si="5"/>
        <v>609535</v>
      </c>
      <c r="B518" s="106">
        <v>16</v>
      </c>
      <c r="C518" s="106">
        <v>66</v>
      </c>
      <c r="D518" s="106">
        <v>66</v>
      </c>
      <c r="E518" s="7" t="s">
        <v>481</v>
      </c>
      <c r="H518" s="106">
        <f>IF(OR(AND('Раздел 16'!AC24=0,'Раздел 16'!AB24=0),AND('Раздел 16'!AC24&gt;0,'Раздел 16'!AB24&gt;0)),0,1)</f>
        <v>0</v>
      </c>
    </row>
    <row r="519" spans="1:8" ht="12.75" x14ac:dyDescent="0.2">
      <c r="A519" s="106">
        <f t="shared" si="5"/>
        <v>609535</v>
      </c>
      <c r="B519" s="106">
        <v>16</v>
      </c>
      <c r="C519" s="106">
        <v>67</v>
      </c>
      <c r="D519" s="106">
        <v>67</v>
      </c>
      <c r="E519" s="7" t="s">
        <v>482</v>
      </c>
      <c r="H519" s="106">
        <f>IF(OR(AND('Раздел 16'!AC25=0,'Раздел 16'!AB25=0),AND('Раздел 16'!AC25&gt;0,'Раздел 16'!AB25&gt;0)),0,1)</f>
        <v>0</v>
      </c>
    </row>
    <row r="520" spans="1:8" ht="12.75" x14ac:dyDescent="0.2">
      <c r="A520" s="106">
        <f t="shared" si="5"/>
        <v>609535</v>
      </c>
      <c r="B520" s="106">
        <v>16</v>
      </c>
      <c r="C520" s="106">
        <v>68</v>
      </c>
      <c r="D520" s="106">
        <v>68</v>
      </c>
      <c r="E520" s="7" t="s">
        <v>483</v>
      </c>
      <c r="H520" s="106">
        <f>IF(OR(AND('Раздел 16'!AE21=0,'Раздел 16'!AD21=0),AND('Раздел 16'!AE21&gt;0,'Раздел 16'!AD21&gt;0)),0,1)</f>
        <v>0</v>
      </c>
    </row>
    <row r="521" spans="1:8" ht="12.75" x14ac:dyDescent="0.2">
      <c r="A521" s="106">
        <f t="shared" si="5"/>
        <v>609535</v>
      </c>
      <c r="B521" s="106">
        <v>16</v>
      </c>
      <c r="C521" s="106">
        <v>69</v>
      </c>
      <c r="D521" s="106">
        <v>69</v>
      </c>
      <c r="E521" s="7" t="s">
        <v>484</v>
      </c>
      <c r="H521" s="106">
        <f>IF(OR(AND('Раздел 16'!AE22=0,'Раздел 16'!AD22=0),AND('Раздел 16'!AE22&gt;0,'Раздел 16'!AD22&gt;0)),0,1)</f>
        <v>0</v>
      </c>
    </row>
    <row r="522" spans="1:8" ht="12.75" x14ac:dyDescent="0.2">
      <c r="A522" s="106">
        <f t="shared" si="5"/>
        <v>609535</v>
      </c>
      <c r="B522" s="106">
        <v>16</v>
      </c>
      <c r="C522" s="106">
        <v>70</v>
      </c>
      <c r="D522" s="106">
        <v>70</v>
      </c>
      <c r="E522" s="7" t="s">
        <v>485</v>
      </c>
      <c r="H522" s="106">
        <f>IF(OR(AND('Раздел 16'!AE23=0,'Раздел 16'!AD23=0),AND('Раздел 16'!AE23&gt;0,'Раздел 16'!AD23&gt;0)),0,1)</f>
        <v>0</v>
      </c>
    </row>
    <row r="523" spans="1:8" ht="12.75" x14ac:dyDescent="0.2">
      <c r="A523" s="106">
        <f t="shared" si="5"/>
        <v>609535</v>
      </c>
      <c r="B523" s="106">
        <v>16</v>
      </c>
      <c r="C523" s="106">
        <v>71</v>
      </c>
      <c r="D523" s="106">
        <v>71</v>
      </c>
      <c r="E523" s="7" t="s">
        <v>544</v>
      </c>
      <c r="H523" s="106">
        <f>IF(OR(AND('Раздел 16'!AE24=0,'Раздел 16'!AD24=0),AND('Раздел 16'!AE24&gt;0,'Раздел 16'!AD24&gt;0)),0,1)</f>
        <v>0</v>
      </c>
    </row>
    <row r="524" spans="1:8" ht="12.75" x14ac:dyDescent="0.2">
      <c r="A524" s="106">
        <f t="shared" si="5"/>
        <v>609535</v>
      </c>
      <c r="B524" s="106">
        <v>16</v>
      </c>
      <c r="C524" s="106">
        <v>72</v>
      </c>
      <c r="D524" s="106">
        <v>72</v>
      </c>
      <c r="E524" s="7" t="s">
        <v>545</v>
      </c>
      <c r="H524" s="106">
        <f>IF(OR(AND('Раздел 16'!AE25=0,'Раздел 16'!AD25=0),AND('Раздел 16'!AE25&gt;0,'Раздел 16'!AD25&gt;0)),0,1)</f>
        <v>0</v>
      </c>
    </row>
    <row r="525" spans="1:8" ht="12.75" x14ac:dyDescent="0.2">
      <c r="A525" s="108">
        <f t="shared" si="5"/>
        <v>609535</v>
      </c>
      <c r="B525" s="108">
        <v>17</v>
      </c>
      <c r="C525" s="108">
        <v>0</v>
      </c>
      <c r="D525" s="108">
        <v>0</v>
      </c>
      <c r="E525" s="108" t="str">
        <f>CONCATENATE("Количество ошибок в разделе 17: ",H525)</f>
        <v>Количество ошибок в разделе 17: 0</v>
      </c>
      <c r="F525" s="108"/>
      <c r="G525" s="108"/>
      <c r="H525" s="110">
        <f>SUM(H526:H593)</f>
        <v>0</v>
      </c>
    </row>
    <row r="526" spans="1:8" ht="12.75" x14ac:dyDescent="0.2">
      <c r="A526" s="106">
        <f t="shared" si="5"/>
        <v>609535</v>
      </c>
      <c r="B526" s="106">
        <v>17</v>
      </c>
      <c r="C526" s="106">
        <v>1</v>
      </c>
      <c r="D526" s="106">
        <v>1</v>
      </c>
      <c r="E526" s="7" t="s">
        <v>1324</v>
      </c>
      <c r="H526" s="109">
        <f>IF('Раздел 17'!$P$21&gt;=SUM('Раздел 17'!$P$22:$P$26),0,1)</f>
        <v>0</v>
      </c>
    </row>
    <row r="527" spans="1:8" ht="12.75" x14ac:dyDescent="0.2">
      <c r="A527" s="106">
        <f t="shared" si="5"/>
        <v>609535</v>
      </c>
      <c r="B527" s="106">
        <v>17</v>
      </c>
      <c r="C527" s="106">
        <v>2</v>
      </c>
      <c r="D527" s="106">
        <v>2</v>
      </c>
      <c r="E527" s="7" t="s">
        <v>1325</v>
      </c>
      <c r="H527" s="109">
        <f>IF('Раздел 17'!$Q$21&gt;=SUM('Раздел 17'!$Q$22:$Q$26),0,1)</f>
        <v>0</v>
      </c>
    </row>
    <row r="528" spans="1:8" ht="12.75" x14ac:dyDescent="0.2">
      <c r="A528" s="106">
        <f t="shared" si="5"/>
        <v>609535</v>
      </c>
      <c r="B528" s="106">
        <v>17</v>
      </c>
      <c r="C528" s="106">
        <v>3</v>
      </c>
      <c r="D528" s="106">
        <v>3</v>
      </c>
      <c r="E528" s="7" t="s">
        <v>1326</v>
      </c>
      <c r="H528" s="109">
        <f>IF('Раздел 17'!$R$21&gt;=SUM('Раздел 17'!$R$22:$R$26),0,1)</f>
        <v>0</v>
      </c>
    </row>
    <row r="529" spans="1:12" ht="12.75" x14ac:dyDescent="0.2">
      <c r="A529" s="106">
        <f t="shared" si="5"/>
        <v>609535</v>
      </c>
      <c r="B529" s="106">
        <v>17</v>
      </c>
      <c r="C529" s="106">
        <v>4</v>
      </c>
      <c r="D529" s="106">
        <v>4</v>
      </c>
      <c r="E529" s="7" t="s">
        <v>1327</v>
      </c>
      <c r="H529" s="109">
        <f>IF('Раздел 17'!$S$21&gt;=SUM('Раздел 17'!$S$22:$S$26),0,1)</f>
        <v>0</v>
      </c>
    </row>
    <row r="530" spans="1:12" ht="12.75" x14ac:dyDescent="0.2">
      <c r="A530" s="106">
        <f t="shared" si="5"/>
        <v>609535</v>
      </c>
      <c r="B530" s="106">
        <v>17</v>
      </c>
      <c r="C530" s="106">
        <v>5</v>
      </c>
      <c r="D530" s="106">
        <v>5</v>
      </c>
      <c r="E530" s="7" t="s">
        <v>1328</v>
      </c>
      <c r="H530" s="109">
        <f>IF('Раздел 17'!$T$21&gt;=SUM('Раздел 17'!$T$22:$T$26),0,1)</f>
        <v>0</v>
      </c>
      <c r="L530" s="109"/>
    </row>
    <row r="531" spans="1:12" ht="12.75" x14ac:dyDescent="0.2">
      <c r="A531" s="106">
        <f t="shared" si="5"/>
        <v>609535</v>
      </c>
      <c r="B531" s="106">
        <v>17</v>
      </c>
      <c r="C531" s="106">
        <v>6</v>
      </c>
      <c r="D531" s="106">
        <v>6</v>
      </c>
      <c r="E531" s="7" t="s">
        <v>1329</v>
      </c>
      <c r="H531" s="109">
        <f>IF('Раздел 17'!$U$21&gt;=SUM('Раздел 17'!$U$22:$U$26),0,1)</f>
        <v>0</v>
      </c>
    </row>
    <row r="532" spans="1:12" ht="12.75" x14ac:dyDescent="0.2">
      <c r="A532" s="106">
        <f t="shared" si="5"/>
        <v>609535</v>
      </c>
      <c r="B532" s="106">
        <v>17</v>
      </c>
      <c r="C532" s="106">
        <v>7</v>
      </c>
      <c r="D532" s="106">
        <v>7</v>
      </c>
      <c r="E532" s="7" t="s">
        <v>1330</v>
      </c>
      <c r="H532" s="109">
        <f>IF('Раздел 17'!$V$21&gt;=SUM('Раздел 17'!$V$22:$V$26),0,1)</f>
        <v>0</v>
      </c>
      <c r="K532" s="109"/>
    </row>
    <row r="533" spans="1:12" ht="12.75" x14ac:dyDescent="0.2">
      <c r="A533" s="106">
        <f t="shared" si="5"/>
        <v>609535</v>
      </c>
      <c r="B533" s="106">
        <v>17</v>
      </c>
      <c r="C533" s="106">
        <v>8</v>
      </c>
      <c r="D533" s="106">
        <v>8</v>
      </c>
      <c r="E533" s="7" t="s">
        <v>1331</v>
      </c>
      <c r="H533" s="109">
        <f>IF('Раздел 17'!$W$21&gt;=SUM('Раздел 17'!$W$22:$W$26),0,1)</f>
        <v>0</v>
      </c>
      <c r="J533" s="109"/>
    </row>
    <row r="534" spans="1:12" ht="12.75" x14ac:dyDescent="0.2">
      <c r="A534" s="106">
        <f t="shared" si="5"/>
        <v>609535</v>
      </c>
      <c r="B534" s="106">
        <v>17</v>
      </c>
      <c r="C534" s="106">
        <v>9</v>
      </c>
      <c r="D534" s="106">
        <v>9</v>
      </c>
      <c r="E534" s="7" t="s">
        <v>1332</v>
      </c>
      <c r="H534" s="109">
        <f>IF('Раздел 17'!$S$21=SUM('Раздел 17'!$P$21:$R$21),0,1)</f>
        <v>0</v>
      </c>
    </row>
    <row r="535" spans="1:12" ht="12.75" x14ac:dyDescent="0.2">
      <c r="A535" s="106">
        <f t="shared" si="5"/>
        <v>609535</v>
      </c>
      <c r="B535" s="106">
        <v>17</v>
      </c>
      <c r="C535" s="106">
        <v>10</v>
      </c>
      <c r="D535" s="106">
        <v>10</v>
      </c>
      <c r="E535" s="7" t="s">
        <v>1333</v>
      </c>
      <c r="H535" s="109">
        <f>IF('Раздел 17'!$S$22=SUM('Раздел 17'!$P$22:$R$22),0,1)</f>
        <v>0</v>
      </c>
    </row>
    <row r="536" spans="1:12" ht="12.75" x14ac:dyDescent="0.2">
      <c r="A536" s="106">
        <f t="shared" si="5"/>
        <v>609535</v>
      </c>
      <c r="B536" s="106">
        <v>17</v>
      </c>
      <c r="C536" s="106">
        <v>11</v>
      </c>
      <c r="D536" s="106">
        <v>11</v>
      </c>
      <c r="E536" s="7" t="s">
        <v>1334</v>
      </c>
      <c r="H536" s="109">
        <f>IF('Раздел 17'!$S$23=SUM('Раздел 17'!$P$23:$R$23),0,1)</f>
        <v>0</v>
      </c>
    </row>
    <row r="537" spans="1:12" ht="12.75" x14ac:dyDescent="0.2">
      <c r="A537" s="106">
        <f t="shared" si="5"/>
        <v>609535</v>
      </c>
      <c r="B537" s="106">
        <v>17</v>
      </c>
      <c r="C537" s="106">
        <v>12</v>
      </c>
      <c r="D537" s="106">
        <v>12</v>
      </c>
      <c r="E537" s="7" t="s">
        <v>1335</v>
      </c>
      <c r="H537" s="109">
        <f>IF('Раздел 17'!$S$24=SUM('Раздел 17'!$P$24:$R$24),0,1)</f>
        <v>0</v>
      </c>
    </row>
    <row r="538" spans="1:12" ht="12.75" x14ac:dyDescent="0.2">
      <c r="A538" s="106">
        <f t="shared" si="5"/>
        <v>609535</v>
      </c>
      <c r="B538" s="106">
        <v>17</v>
      </c>
      <c r="C538" s="106">
        <v>13</v>
      </c>
      <c r="D538" s="106">
        <v>13</v>
      </c>
      <c r="E538" s="7" t="s">
        <v>1336</v>
      </c>
      <c r="H538" s="109">
        <f>IF('Раздел 17'!$S$25=SUM('Раздел 17'!$P$25:$R$25),0,1)</f>
        <v>0</v>
      </c>
    </row>
    <row r="539" spans="1:12" ht="12.75" x14ac:dyDescent="0.2">
      <c r="A539" s="106">
        <f t="shared" si="5"/>
        <v>609535</v>
      </c>
      <c r="B539" s="106">
        <v>17</v>
      </c>
      <c r="C539" s="106">
        <v>14</v>
      </c>
      <c r="D539" s="106">
        <v>14</v>
      </c>
      <c r="E539" s="7" t="s">
        <v>1337</v>
      </c>
      <c r="H539" s="109">
        <f>IF('Раздел 17'!$S$26=SUM('Раздел 17'!$P$26:$R$26),0,1)</f>
        <v>0</v>
      </c>
    </row>
    <row r="540" spans="1:12" ht="12.75" x14ac:dyDescent="0.2">
      <c r="A540" s="106">
        <f t="shared" si="5"/>
        <v>609535</v>
      </c>
      <c r="B540" s="106">
        <v>17</v>
      </c>
      <c r="C540" s="106">
        <v>15</v>
      </c>
      <c r="D540" s="106">
        <v>15</v>
      </c>
      <c r="E540" s="7" t="s">
        <v>1338</v>
      </c>
      <c r="H540" s="109">
        <f>IF('Раздел 17'!$S$27=SUM('Раздел 17'!$P$27:$R$27),0,1)</f>
        <v>0</v>
      </c>
    </row>
    <row r="541" spans="1:12" ht="12.75" x14ac:dyDescent="0.2">
      <c r="A541" s="106">
        <f t="shared" si="5"/>
        <v>609535</v>
      </c>
      <c r="B541" s="106">
        <v>17</v>
      </c>
      <c r="C541" s="106">
        <v>16</v>
      </c>
      <c r="D541" s="106">
        <v>16</v>
      </c>
      <c r="E541" s="7" t="s">
        <v>1339</v>
      </c>
      <c r="H541" s="109">
        <f>IF('Раздел 17'!$S$28=SUM('Раздел 17'!$P$28:$R$28),0,1)</f>
        <v>0</v>
      </c>
    </row>
    <row r="542" spans="1:12" ht="12.75" x14ac:dyDescent="0.2">
      <c r="A542" s="106">
        <f t="shared" si="5"/>
        <v>609535</v>
      </c>
      <c r="B542" s="106">
        <v>17</v>
      </c>
      <c r="C542" s="106">
        <v>17</v>
      </c>
      <c r="D542" s="106">
        <v>17</v>
      </c>
      <c r="E542" s="7" t="s">
        <v>1340</v>
      </c>
      <c r="H542" s="109">
        <f>IF('Раздел 17'!$S$29=SUM('Раздел 17'!$P$29:$R$29),0,1)</f>
        <v>0</v>
      </c>
    </row>
    <row r="543" spans="1:12" ht="12.75" x14ac:dyDescent="0.2">
      <c r="A543" s="106">
        <f t="shared" si="5"/>
        <v>609535</v>
      </c>
      <c r="B543" s="106">
        <v>17</v>
      </c>
      <c r="C543" s="106">
        <v>18</v>
      </c>
      <c r="D543" s="106">
        <v>18</v>
      </c>
      <c r="E543" s="7" t="s">
        <v>1341</v>
      </c>
      <c r="H543" s="109">
        <f>IF('Раздел 17'!$S$30=SUM('Раздел 17'!$P$30:$R$30),0,1)</f>
        <v>0</v>
      </c>
    </row>
    <row r="544" spans="1:12" ht="12.75" x14ac:dyDescent="0.2">
      <c r="A544" s="106">
        <f t="shared" si="5"/>
        <v>609535</v>
      </c>
      <c r="B544" s="106">
        <v>17</v>
      </c>
      <c r="C544" s="106">
        <v>19</v>
      </c>
      <c r="D544" s="106">
        <v>19</v>
      </c>
      <c r="E544" s="7" t="s">
        <v>1342</v>
      </c>
      <c r="H544" s="109">
        <f>IF('Раздел 17'!$W$21=SUM('Раздел 17'!$T$21:$V$21),0,1)</f>
        <v>0</v>
      </c>
    </row>
    <row r="545" spans="1:8" ht="12.75" x14ac:dyDescent="0.2">
      <c r="A545" s="106">
        <f t="shared" si="5"/>
        <v>609535</v>
      </c>
      <c r="B545" s="106">
        <v>17</v>
      </c>
      <c r="C545" s="106">
        <v>20</v>
      </c>
      <c r="D545" s="106">
        <v>20</v>
      </c>
      <c r="E545" s="7" t="s">
        <v>1343</v>
      </c>
      <c r="H545" s="109">
        <f>IF('Раздел 17'!$W$22=SUM('Раздел 17'!$T$22:$V$22),0,1)</f>
        <v>0</v>
      </c>
    </row>
    <row r="546" spans="1:8" ht="12.75" x14ac:dyDescent="0.2">
      <c r="A546" s="106">
        <f t="shared" si="5"/>
        <v>609535</v>
      </c>
      <c r="B546" s="106">
        <v>17</v>
      </c>
      <c r="C546" s="106">
        <v>21</v>
      </c>
      <c r="D546" s="106">
        <v>21</v>
      </c>
      <c r="E546" s="7" t="s">
        <v>1344</v>
      </c>
      <c r="H546" s="109">
        <f>IF('Раздел 17'!$W$23=SUM('Раздел 17'!$T$23:$V$23),0,1)</f>
        <v>0</v>
      </c>
    </row>
    <row r="547" spans="1:8" ht="12.75" x14ac:dyDescent="0.2">
      <c r="A547" s="106">
        <f t="shared" si="5"/>
        <v>609535</v>
      </c>
      <c r="B547" s="106">
        <v>17</v>
      </c>
      <c r="C547" s="106">
        <v>22</v>
      </c>
      <c r="D547" s="106">
        <v>22</v>
      </c>
      <c r="E547" s="7" t="s">
        <v>1345</v>
      </c>
      <c r="H547" s="109">
        <f>IF('Раздел 17'!$W$24=SUM('Раздел 17'!$T$24:$V$24),0,1)</f>
        <v>0</v>
      </c>
    </row>
    <row r="548" spans="1:8" ht="12.75" x14ac:dyDescent="0.2">
      <c r="A548" s="106">
        <f t="shared" si="5"/>
        <v>609535</v>
      </c>
      <c r="B548" s="106">
        <v>17</v>
      </c>
      <c r="C548" s="106">
        <v>23</v>
      </c>
      <c r="D548" s="106">
        <v>23</v>
      </c>
      <c r="E548" s="7" t="s">
        <v>202</v>
      </c>
      <c r="H548" s="109">
        <f>IF('Раздел 17'!$W$25=SUM('Раздел 17'!$T$25:$V$25),0,1)</f>
        <v>0</v>
      </c>
    </row>
    <row r="549" spans="1:8" ht="12.75" x14ac:dyDescent="0.2">
      <c r="A549" s="106">
        <f t="shared" si="5"/>
        <v>609535</v>
      </c>
      <c r="B549" s="106">
        <v>17</v>
      </c>
      <c r="C549" s="106">
        <v>24</v>
      </c>
      <c r="D549" s="106">
        <v>24</v>
      </c>
      <c r="E549" s="7" t="s">
        <v>203</v>
      </c>
      <c r="H549" s="109">
        <f>IF('Раздел 17'!$W$26=SUM('Раздел 17'!$T$26:$V$26),0,1)</f>
        <v>0</v>
      </c>
    </row>
    <row r="550" spans="1:8" ht="12.75" x14ac:dyDescent="0.2">
      <c r="A550" s="106">
        <f t="shared" si="5"/>
        <v>609535</v>
      </c>
      <c r="B550" s="106">
        <v>17</v>
      </c>
      <c r="C550" s="106">
        <v>25</v>
      </c>
      <c r="D550" s="106">
        <v>25</v>
      </c>
      <c r="E550" s="7" t="s">
        <v>204</v>
      </c>
      <c r="H550" s="109">
        <f>IF('Раздел 17'!$W$27=SUM('Раздел 17'!$T$27:$V$27),0,1)</f>
        <v>0</v>
      </c>
    </row>
    <row r="551" spans="1:8" ht="12.75" x14ac:dyDescent="0.2">
      <c r="A551" s="106">
        <f t="shared" si="5"/>
        <v>609535</v>
      </c>
      <c r="B551" s="106">
        <v>17</v>
      </c>
      <c r="C551" s="106">
        <v>26</v>
      </c>
      <c r="D551" s="106">
        <v>26</v>
      </c>
      <c r="E551" s="7" t="s">
        <v>205</v>
      </c>
      <c r="H551" s="109">
        <f>IF('Раздел 17'!$W$28=SUM('Раздел 17'!$T$28:$V$28),0,1)</f>
        <v>0</v>
      </c>
    </row>
    <row r="552" spans="1:8" ht="12.75" x14ac:dyDescent="0.2">
      <c r="A552" s="106">
        <f t="shared" ref="A552:A773" si="6">P_3</f>
        <v>609535</v>
      </c>
      <c r="B552" s="106">
        <v>17</v>
      </c>
      <c r="C552" s="106">
        <v>27</v>
      </c>
      <c r="D552" s="106">
        <v>27</v>
      </c>
      <c r="E552" s="7" t="s">
        <v>206</v>
      </c>
      <c r="H552" s="109">
        <f>IF('Раздел 17'!$W$29=SUM('Раздел 17'!$T$29:$V$29),0,1)</f>
        <v>0</v>
      </c>
    </row>
    <row r="553" spans="1:8" ht="12.75" x14ac:dyDescent="0.2">
      <c r="A553" s="106">
        <f t="shared" si="6"/>
        <v>609535</v>
      </c>
      <c r="B553" s="106">
        <v>17</v>
      </c>
      <c r="C553" s="106">
        <v>28</v>
      </c>
      <c r="D553" s="106">
        <v>28</v>
      </c>
      <c r="E553" s="7" t="s">
        <v>207</v>
      </c>
      <c r="H553" s="109">
        <f>IF('Раздел 17'!$W$30=SUM('Раздел 17'!$T$30:$V$30),0,1)</f>
        <v>0</v>
      </c>
    </row>
    <row r="554" spans="1:8" ht="12.75" x14ac:dyDescent="0.2">
      <c r="A554" s="106">
        <f t="shared" si="6"/>
        <v>609535</v>
      </c>
      <c r="B554" s="106">
        <v>17</v>
      </c>
      <c r="C554" s="106">
        <v>29</v>
      </c>
      <c r="D554" s="106">
        <v>29</v>
      </c>
      <c r="E554" s="7" t="s">
        <v>208</v>
      </c>
      <c r="H554" s="106">
        <f>IF(OR(AND('Раздел 17'!$P$21=0,'Раздел 17'!$T$21=0),AND('Раздел 17'!$P$21&gt;0,'Раздел 17'!$T$21&gt;0)),0,1)</f>
        <v>0</v>
      </c>
    </row>
    <row r="555" spans="1:8" ht="12.75" x14ac:dyDescent="0.2">
      <c r="A555" s="106">
        <f t="shared" si="6"/>
        <v>609535</v>
      </c>
      <c r="B555" s="106">
        <v>17</v>
      </c>
      <c r="C555" s="106">
        <v>30</v>
      </c>
      <c r="D555" s="106">
        <v>30</v>
      </c>
      <c r="E555" s="7" t="s">
        <v>209</v>
      </c>
      <c r="H555" s="106">
        <f>IF(OR(AND('Раздел 17'!$P$22=0,'Раздел 17'!$T$22=0),AND('Раздел 17'!$P$22&gt;0,'Раздел 17'!$T$22&gt;0)),0,1)</f>
        <v>0</v>
      </c>
    </row>
    <row r="556" spans="1:8" ht="12.75" x14ac:dyDescent="0.2">
      <c r="A556" s="106">
        <f t="shared" si="6"/>
        <v>609535</v>
      </c>
      <c r="B556" s="106">
        <v>17</v>
      </c>
      <c r="C556" s="106">
        <v>31</v>
      </c>
      <c r="D556" s="106">
        <v>31</v>
      </c>
      <c r="E556" s="7" t="s">
        <v>210</v>
      </c>
      <c r="H556" s="106">
        <f>IF(OR(AND('Раздел 17'!$P$23=0,'Раздел 17'!$T$23=0),AND('Раздел 17'!$P$23&gt;0,'Раздел 17'!$T$23&gt;0)),0,1)</f>
        <v>0</v>
      </c>
    </row>
    <row r="557" spans="1:8" ht="12.75" x14ac:dyDescent="0.2">
      <c r="A557" s="106">
        <f t="shared" si="6"/>
        <v>609535</v>
      </c>
      <c r="B557" s="106">
        <v>17</v>
      </c>
      <c r="C557" s="106">
        <v>32</v>
      </c>
      <c r="D557" s="106">
        <v>32</v>
      </c>
      <c r="E557" s="7" t="s">
        <v>211</v>
      </c>
      <c r="H557" s="106">
        <f>IF(OR(AND('Раздел 17'!$P$24=0,'Раздел 17'!$T$24=0),AND('Раздел 17'!$P$24&gt;0,'Раздел 17'!$T$24&gt;0)),0,1)</f>
        <v>0</v>
      </c>
    </row>
    <row r="558" spans="1:8" ht="12.75" x14ac:dyDescent="0.2">
      <c r="A558" s="106">
        <f t="shared" si="6"/>
        <v>609535</v>
      </c>
      <c r="B558" s="106">
        <v>17</v>
      </c>
      <c r="C558" s="106">
        <v>33</v>
      </c>
      <c r="D558" s="106">
        <v>33</v>
      </c>
      <c r="E558" s="7" t="s">
        <v>212</v>
      </c>
      <c r="H558" s="106">
        <f>IF(OR(AND('Раздел 17'!$P$25=0,'Раздел 17'!$T$25=0),AND('Раздел 17'!$P$25&gt;0,'Раздел 17'!$T$25&gt;0)),0,1)</f>
        <v>0</v>
      </c>
    </row>
    <row r="559" spans="1:8" ht="12.75" x14ac:dyDescent="0.2">
      <c r="A559" s="106">
        <f t="shared" si="6"/>
        <v>609535</v>
      </c>
      <c r="B559" s="106">
        <v>17</v>
      </c>
      <c r="C559" s="106">
        <v>34</v>
      </c>
      <c r="D559" s="106">
        <v>34</v>
      </c>
      <c r="E559" s="7" t="s">
        <v>213</v>
      </c>
      <c r="H559" s="106">
        <f>IF(OR(AND('Раздел 17'!$P$26=0,'Раздел 17'!$T$26=0),AND('Раздел 17'!$P$26&gt;0,'Раздел 17'!$T$26&gt;0)),0,1)</f>
        <v>0</v>
      </c>
    </row>
    <row r="560" spans="1:8" ht="12.75" x14ac:dyDescent="0.2">
      <c r="A560" s="106">
        <f t="shared" si="6"/>
        <v>609535</v>
      </c>
      <c r="B560" s="106">
        <v>17</v>
      </c>
      <c r="C560" s="106">
        <v>35</v>
      </c>
      <c r="D560" s="106">
        <v>35</v>
      </c>
      <c r="E560" s="7" t="s">
        <v>214</v>
      </c>
      <c r="H560" s="106">
        <f>IF(OR(AND('Раздел 17'!$P$27=0,'Раздел 17'!$T$27=0),AND('Раздел 17'!$P$27&gt;0,'Раздел 17'!$T$27&gt;0)),0,1)</f>
        <v>0</v>
      </c>
    </row>
    <row r="561" spans="1:8" ht="12.75" x14ac:dyDescent="0.2">
      <c r="A561" s="106">
        <f t="shared" si="6"/>
        <v>609535</v>
      </c>
      <c r="B561" s="106">
        <v>17</v>
      </c>
      <c r="C561" s="106">
        <v>36</v>
      </c>
      <c r="D561" s="106">
        <v>36</v>
      </c>
      <c r="E561" s="7" t="s">
        <v>215</v>
      </c>
      <c r="H561" s="106">
        <f>IF(OR(AND('Раздел 17'!$P$28=0,'Раздел 17'!$T$28=0),AND('Раздел 17'!$P$28&gt;0,'Раздел 17'!$T$28&gt;0)),0,1)</f>
        <v>0</v>
      </c>
    </row>
    <row r="562" spans="1:8" ht="12.75" x14ac:dyDescent="0.2">
      <c r="A562" s="106">
        <f t="shared" si="6"/>
        <v>609535</v>
      </c>
      <c r="B562" s="106">
        <v>17</v>
      </c>
      <c r="C562" s="106">
        <v>37</v>
      </c>
      <c r="D562" s="106">
        <v>37</v>
      </c>
      <c r="E562" s="7" t="s">
        <v>216</v>
      </c>
      <c r="H562" s="106">
        <f>IF(OR(AND('Раздел 17'!$P$29=0,'Раздел 17'!$T$29=0),AND('Раздел 17'!$P$29&gt;0,'Раздел 17'!$T$29&gt;0)),0,1)</f>
        <v>0</v>
      </c>
    </row>
    <row r="563" spans="1:8" ht="12.75" x14ac:dyDescent="0.2">
      <c r="A563" s="106">
        <f t="shared" si="6"/>
        <v>609535</v>
      </c>
      <c r="B563" s="106">
        <v>17</v>
      </c>
      <c r="C563" s="106">
        <v>38</v>
      </c>
      <c r="D563" s="106">
        <v>38</v>
      </c>
      <c r="E563" s="7" t="s">
        <v>217</v>
      </c>
      <c r="H563" s="106">
        <f>IF(OR(AND('Раздел 17'!$P$30=0,'Раздел 17'!$T$30=0),AND('Раздел 17'!$P$30&gt;0,'Раздел 17'!$T$30&gt;0)),0,1)</f>
        <v>0</v>
      </c>
    </row>
    <row r="564" spans="1:8" ht="12.75" x14ac:dyDescent="0.2">
      <c r="A564" s="106">
        <f t="shared" si="6"/>
        <v>609535</v>
      </c>
      <c r="B564" s="106">
        <v>17</v>
      </c>
      <c r="C564" s="106">
        <v>39</v>
      </c>
      <c r="D564" s="106">
        <v>39</v>
      </c>
      <c r="E564" s="7" t="s">
        <v>218</v>
      </c>
      <c r="H564" s="106">
        <f>IF(OR(AND('Раздел 17'!$Q$21=0,'Раздел 17'!$U$21=0),AND('Раздел 17'!$Q$21&gt;0,'Раздел 17'!$U$21&gt;0)),0,1)</f>
        <v>0</v>
      </c>
    </row>
    <row r="565" spans="1:8" ht="12.75" x14ac:dyDescent="0.2">
      <c r="A565" s="106">
        <f t="shared" si="6"/>
        <v>609535</v>
      </c>
      <c r="B565" s="106">
        <v>17</v>
      </c>
      <c r="C565" s="106">
        <v>40</v>
      </c>
      <c r="D565" s="106">
        <v>40</v>
      </c>
      <c r="E565" s="7" t="s">
        <v>219</v>
      </c>
      <c r="H565" s="106">
        <f>IF(OR(AND('Раздел 17'!$Q$22=0,'Раздел 17'!$U$22=0),AND('Раздел 17'!$Q$22&gt;0,'Раздел 17'!$U$22&gt;0)),0,1)</f>
        <v>0</v>
      </c>
    </row>
    <row r="566" spans="1:8" ht="12.75" x14ac:dyDescent="0.2">
      <c r="A566" s="106">
        <f t="shared" si="6"/>
        <v>609535</v>
      </c>
      <c r="B566" s="106">
        <v>17</v>
      </c>
      <c r="C566" s="106">
        <v>41</v>
      </c>
      <c r="D566" s="106">
        <v>41</v>
      </c>
      <c r="E566" s="7" t="s">
        <v>220</v>
      </c>
      <c r="H566" s="106">
        <f>IF(OR(AND('Раздел 17'!$Q$23=0,'Раздел 17'!$U$23=0),AND('Раздел 17'!$Q$23&gt;0,'Раздел 17'!$U$23&gt;0)),0,1)</f>
        <v>0</v>
      </c>
    </row>
    <row r="567" spans="1:8" ht="12.75" x14ac:dyDescent="0.2">
      <c r="A567" s="106">
        <f t="shared" si="6"/>
        <v>609535</v>
      </c>
      <c r="B567" s="106">
        <v>17</v>
      </c>
      <c r="C567" s="106">
        <v>42</v>
      </c>
      <c r="D567" s="106">
        <v>42</v>
      </c>
      <c r="E567" s="7" t="s">
        <v>221</v>
      </c>
      <c r="H567" s="106">
        <f>IF(OR(AND('Раздел 17'!$Q$24=0,'Раздел 17'!$U$24=0),AND('Раздел 17'!$Q$24&gt;0,'Раздел 17'!$U$24&gt;0)),0,1)</f>
        <v>0</v>
      </c>
    </row>
    <row r="568" spans="1:8" ht="12.75" x14ac:dyDescent="0.2">
      <c r="A568" s="106">
        <f t="shared" si="6"/>
        <v>609535</v>
      </c>
      <c r="B568" s="106">
        <v>17</v>
      </c>
      <c r="C568" s="106">
        <v>43</v>
      </c>
      <c r="D568" s="106">
        <v>43</v>
      </c>
      <c r="E568" s="7" t="s">
        <v>222</v>
      </c>
      <c r="H568" s="106">
        <f>IF(OR(AND('Раздел 17'!$Q$25=0,'Раздел 17'!$U$25=0),AND('Раздел 17'!$Q$25&gt;0,'Раздел 17'!$U$25&gt;0)),0,1)</f>
        <v>0</v>
      </c>
    </row>
    <row r="569" spans="1:8" ht="12.75" x14ac:dyDescent="0.2">
      <c r="A569" s="106">
        <f t="shared" si="6"/>
        <v>609535</v>
      </c>
      <c r="B569" s="106">
        <v>17</v>
      </c>
      <c r="C569" s="106">
        <v>44</v>
      </c>
      <c r="D569" s="106">
        <v>44</v>
      </c>
      <c r="E569" s="7" t="s">
        <v>223</v>
      </c>
      <c r="H569" s="106">
        <f>IF(OR(AND('Раздел 17'!$Q$26=0,'Раздел 17'!$U$26=0),AND('Раздел 17'!$Q$26&gt;0,'Раздел 17'!$U$26&gt;0)),0,1)</f>
        <v>0</v>
      </c>
    </row>
    <row r="570" spans="1:8" ht="12.75" x14ac:dyDescent="0.2">
      <c r="A570" s="106">
        <f t="shared" si="6"/>
        <v>609535</v>
      </c>
      <c r="B570" s="106">
        <v>17</v>
      </c>
      <c r="C570" s="106">
        <v>45</v>
      </c>
      <c r="D570" s="106">
        <v>45</v>
      </c>
      <c r="E570" s="7" t="s">
        <v>224</v>
      </c>
      <c r="H570" s="106">
        <f>IF(OR(AND('Раздел 17'!$Q$27=0,'Раздел 17'!$U$27=0),AND('Раздел 17'!$Q$27&gt;0,'Раздел 17'!$U$27&gt;0)),0,1)</f>
        <v>0</v>
      </c>
    </row>
    <row r="571" spans="1:8" ht="12.75" x14ac:dyDescent="0.2">
      <c r="A571" s="106">
        <f t="shared" si="6"/>
        <v>609535</v>
      </c>
      <c r="B571" s="106">
        <v>17</v>
      </c>
      <c r="C571" s="106">
        <v>46</v>
      </c>
      <c r="D571" s="106">
        <v>46</v>
      </c>
      <c r="E571" s="7" t="s">
        <v>225</v>
      </c>
      <c r="H571" s="106">
        <f>IF(OR(AND('Раздел 17'!$Q$28=0,'Раздел 17'!$U$28=0),AND('Раздел 17'!$Q$28&gt;0,'Раздел 17'!$U$28&gt;0)),0,1)</f>
        <v>0</v>
      </c>
    </row>
    <row r="572" spans="1:8" ht="12.75" x14ac:dyDescent="0.2">
      <c r="A572" s="106">
        <f t="shared" si="6"/>
        <v>609535</v>
      </c>
      <c r="B572" s="106">
        <v>17</v>
      </c>
      <c r="C572" s="106">
        <v>47</v>
      </c>
      <c r="D572" s="106">
        <v>47</v>
      </c>
      <c r="E572" s="7" t="s">
        <v>226</v>
      </c>
      <c r="H572" s="106">
        <f>IF(OR(AND('Раздел 17'!$Q$29=0,'Раздел 17'!$U$29=0),AND('Раздел 17'!$Q$29&gt;0,'Раздел 17'!$U$29&gt;0)),0,1)</f>
        <v>0</v>
      </c>
    </row>
    <row r="573" spans="1:8" ht="12.75" x14ac:dyDescent="0.2">
      <c r="A573" s="106">
        <f t="shared" si="6"/>
        <v>609535</v>
      </c>
      <c r="B573" s="106">
        <v>17</v>
      </c>
      <c r="C573" s="106">
        <v>48</v>
      </c>
      <c r="D573" s="106">
        <v>48</v>
      </c>
      <c r="E573" s="7" t="s">
        <v>227</v>
      </c>
      <c r="H573" s="106">
        <f>IF(OR(AND('Раздел 17'!$Q$30=0,'Раздел 17'!$U$30=0),AND('Раздел 17'!$Q$30&gt;0,'Раздел 17'!$U$30&gt;0)),0,1)</f>
        <v>0</v>
      </c>
    </row>
    <row r="574" spans="1:8" ht="12.75" x14ac:dyDescent="0.2">
      <c r="A574" s="106">
        <f t="shared" si="6"/>
        <v>609535</v>
      </c>
      <c r="B574" s="106">
        <v>17</v>
      </c>
      <c r="C574" s="106">
        <v>49</v>
      </c>
      <c r="D574" s="106">
        <v>49</v>
      </c>
      <c r="E574" s="7" t="s">
        <v>228</v>
      </c>
      <c r="H574" s="106">
        <f>IF(OR(AND('Раздел 17'!$R$21=0,'Раздел 17'!$V$21=0),AND('Раздел 17'!$R$21&gt;0,'Раздел 17'!$V$21&gt;0)),0,1)</f>
        <v>0</v>
      </c>
    </row>
    <row r="575" spans="1:8" ht="12.75" x14ac:dyDescent="0.2">
      <c r="A575" s="106">
        <f t="shared" si="6"/>
        <v>609535</v>
      </c>
      <c r="B575" s="106">
        <v>17</v>
      </c>
      <c r="C575" s="106">
        <v>50</v>
      </c>
      <c r="D575" s="106">
        <v>50</v>
      </c>
      <c r="E575" s="7" t="s">
        <v>229</v>
      </c>
      <c r="H575" s="106">
        <f>IF(OR(AND('Раздел 17'!$R$22=0,'Раздел 17'!$V$22=0),AND('Раздел 17'!$R$22&gt;0,'Раздел 17'!$V$22&gt;0)),0,1)</f>
        <v>0</v>
      </c>
    </row>
    <row r="576" spans="1:8" ht="12.75" x14ac:dyDescent="0.2">
      <c r="A576" s="106">
        <f t="shared" si="6"/>
        <v>609535</v>
      </c>
      <c r="B576" s="106">
        <v>17</v>
      </c>
      <c r="C576" s="106">
        <v>51</v>
      </c>
      <c r="D576" s="106">
        <v>51</v>
      </c>
      <c r="E576" s="7" t="s">
        <v>238</v>
      </c>
      <c r="H576" s="106">
        <f>IF(OR(AND('Раздел 17'!$R$23=0,'Раздел 17'!$V$23=0),AND('Раздел 17'!$R$23&gt;0,'Раздел 17'!$V$23&gt;0)),0,1)</f>
        <v>0</v>
      </c>
    </row>
    <row r="577" spans="1:8" ht="12.75" x14ac:dyDescent="0.2">
      <c r="A577" s="106">
        <f t="shared" si="6"/>
        <v>609535</v>
      </c>
      <c r="B577" s="106">
        <v>17</v>
      </c>
      <c r="C577" s="106">
        <v>52</v>
      </c>
      <c r="D577" s="106">
        <v>52</v>
      </c>
      <c r="E577" s="7" t="s">
        <v>239</v>
      </c>
      <c r="H577" s="106">
        <f>IF(OR(AND('Раздел 17'!$R$24=0,'Раздел 17'!$V$24=0),AND('Раздел 17'!$R$24&gt;0,'Раздел 17'!$V$24&gt;0)),0,1)</f>
        <v>0</v>
      </c>
    </row>
    <row r="578" spans="1:8" ht="12.75" x14ac:dyDescent="0.2">
      <c r="A578" s="106">
        <f t="shared" si="6"/>
        <v>609535</v>
      </c>
      <c r="B578" s="106">
        <v>17</v>
      </c>
      <c r="C578" s="106">
        <v>53</v>
      </c>
      <c r="D578" s="106">
        <v>53</v>
      </c>
      <c r="E578" s="7" t="s">
        <v>1346</v>
      </c>
      <c r="H578" s="106">
        <f>IF(OR(AND('Раздел 17'!$R$25=0,'Раздел 17'!$V$25=0),AND('Раздел 17'!$R$25&gt;0,'Раздел 17'!$V$25&gt;0)),0,1)</f>
        <v>0</v>
      </c>
    </row>
    <row r="579" spans="1:8" ht="12.75" x14ac:dyDescent="0.2">
      <c r="A579" s="106">
        <f t="shared" si="6"/>
        <v>609535</v>
      </c>
      <c r="B579" s="106">
        <v>17</v>
      </c>
      <c r="C579" s="106">
        <v>54</v>
      </c>
      <c r="D579" s="106">
        <v>54</v>
      </c>
      <c r="E579" s="7" t="s">
        <v>1347</v>
      </c>
      <c r="H579" s="106">
        <f>IF(OR(AND('Раздел 17'!$R$26=0,'Раздел 17'!$V$26=0),AND('Раздел 17'!$R$26&gt;0,'Раздел 17'!$V$26&gt;0)),0,1)</f>
        <v>0</v>
      </c>
    </row>
    <row r="580" spans="1:8" ht="12.75" x14ac:dyDescent="0.2">
      <c r="A580" s="106">
        <f t="shared" si="6"/>
        <v>609535</v>
      </c>
      <c r="B580" s="106">
        <v>17</v>
      </c>
      <c r="C580" s="106">
        <v>55</v>
      </c>
      <c r="D580" s="106">
        <v>55</v>
      </c>
      <c r="E580" s="7" t="s">
        <v>1348</v>
      </c>
      <c r="H580" s="106">
        <f>IF(OR(AND('Раздел 17'!$R$27=0,'Раздел 17'!$V$27=0),AND('Раздел 17'!$R$27&gt;0,'Раздел 17'!$V$27&gt;0)),0,1)</f>
        <v>0</v>
      </c>
    </row>
    <row r="581" spans="1:8" ht="12.75" x14ac:dyDescent="0.2">
      <c r="A581" s="106">
        <f t="shared" si="6"/>
        <v>609535</v>
      </c>
      <c r="B581" s="106">
        <v>17</v>
      </c>
      <c r="C581" s="106">
        <v>56</v>
      </c>
      <c r="D581" s="106">
        <v>56</v>
      </c>
      <c r="E581" s="7" t="s">
        <v>1349</v>
      </c>
      <c r="H581" s="106">
        <f>IF(OR(AND('Раздел 17'!$R$28=0,'Раздел 17'!$V$28=0),AND('Раздел 17'!$R$28&gt;0,'Раздел 17'!$V$28&gt;0)),0,1)</f>
        <v>0</v>
      </c>
    </row>
    <row r="582" spans="1:8" ht="12.75" x14ac:dyDescent="0.2">
      <c r="A582" s="106">
        <f t="shared" si="6"/>
        <v>609535</v>
      </c>
      <c r="B582" s="106">
        <v>17</v>
      </c>
      <c r="C582" s="106">
        <v>57</v>
      </c>
      <c r="D582" s="106">
        <v>57</v>
      </c>
      <c r="E582" s="7" t="s">
        <v>1350</v>
      </c>
      <c r="H582" s="106">
        <f>IF(OR(AND('Раздел 17'!$R$29=0,'Раздел 17'!$V$29=0),AND('Раздел 17'!$R$29&gt;0,'Раздел 17'!$V$29&gt;0)),0,1)</f>
        <v>0</v>
      </c>
    </row>
    <row r="583" spans="1:8" ht="12.75" x14ac:dyDescent="0.2">
      <c r="A583" s="106">
        <f t="shared" si="6"/>
        <v>609535</v>
      </c>
      <c r="B583" s="106">
        <v>17</v>
      </c>
      <c r="C583" s="106">
        <v>58</v>
      </c>
      <c r="D583" s="106">
        <v>58</v>
      </c>
      <c r="E583" s="7" t="s">
        <v>1351</v>
      </c>
      <c r="H583" s="106">
        <f>IF(OR(AND('Раздел 17'!$R$30=0,'Раздел 17'!$V$30=0),AND('Раздел 17'!$R$30&gt;0,'Раздел 17'!$V$30&gt;0)),0,1)</f>
        <v>0</v>
      </c>
    </row>
    <row r="584" spans="1:8" ht="12.75" x14ac:dyDescent="0.2">
      <c r="A584" s="106">
        <f t="shared" si="6"/>
        <v>609535</v>
      </c>
      <c r="B584" s="106">
        <v>17</v>
      </c>
      <c r="C584" s="106">
        <v>59</v>
      </c>
      <c r="D584" s="106">
        <v>59</v>
      </c>
      <c r="E584" s="7" t="s">
        <v>1352</v>
      </c>
      <c r="H584" s="106">
        <f>IF(OR(AND('Раздел 17'!$S$21=0,'Раздел 17'!$W$21=0),AND('Раздел 17'!$S$21&gt;0,'Раздел 17'!$W$21&gt;0)),0,1)</f>
        <v>0</v>
      </c>
    </row>
    <row r="585" spans="1:8" ht="12.75" x14ac:dyDescent="0.2">
      <c r="A585" s="106">
        <f t="shared" si="6"/>
        <v>609535</v>
      </c>
      <c r="B585" s="106">
        <v>17</v>
      </c>
      <c r="C585" s="106">
        <v>60</v>
      </c>
      <c r="D585" s="106">
        <v>60</v>
      </c>
      <c r="E585" s="7" t="s">
        <v>1353</v>
      </c>
      <c r="H585" s="106">
        <f>IF(OR(AND('Раздел 17'!$S$22=0,'Раздел 17'!$W$22=0),AND('Раздел 17'!$S$22&gt;0,'Раздел 17'!$W$22&gt;0)),0,1)</f>
        <v>0</v>
      </c>
    </row>
    <row r="586" spans="1:8" ht="12.75" x14ac:dyDescent="0.2">
      <c r="A586" s="106">
        <f t="shared" si="6"/>
        <v>609535</v>
      </c>
      <c r="B586" s="106">
        <v>17</v>
      </c>
      <c r="C586" s="106">
        <v>61</v>
      </c>
      <c r="D586" s="106">
        <v>61</v>
      </c>
      <c r="E586" s="7" t="s">
        <v>1354</v>
      </c>
      <c r="H586" s="106">
        <f>IF(OR(AND('Раздел 17'!$S$23=0,'Раздел 17'!$W$23=0),AND('Раздел 17'!$S$23&gt;0,'Раздел 17'!$W$23&gt;0)),0,1)</f>
        <v>0</v>
      </c>
    </row>
    <row r="587" spans="1:8" ht="12.75" x14ac:dyDescent="0.2">
      <c r="A587" s="106">
        <f t="shared" si="6"/>
        <v>609535</v>
      </c>
      <c r="B587" s="106">
        <v>17</v>
      </c>
      <c r="C587" s="106">
        <v>62</v>
      </c>
      <c r="D587" s="106">
        <v>62</v>
      </c>
      <c r="E587" s="7" t="s">
        <v>1355</v>
      </c>
      <c r="H587" s="106">
        <f>IF(OR(AND('Раздел 17'!$S$24=0,'Раздел 17'!$W$24=0),AND('Раздел 17'!$S$24&gt;0,'Раздел 17'!$W$24&gt;0)),0,1)</f>
        <v>0</v>
      </c>
    </row>
    <row r="588" spans="1:8" ht="12.75" x14ac:dyDescent="0.2">
      <c r="A588" s="106">
        <f t="shared" si="6"/>
        <v>609535</v>
      </c>
      <c r="B588" s="106">
        <v>17</v>
      </c>
      <c r="C588" s="106">
        <v>63</v>
      </c>
      <c r="D588" s="106">
        <v>63</v>
      </c>
      <c r="E588" s="7" t="s">
        <v>1356</v>
      </c>
      <c r="H588" s="106">
        <f>IF(OR(AND('Раздел 17'!$S$25=0,'Раздел 17'!$W$25=0),AND('Раздел 17'!$S$25&gt;0,'Раздел 17'!$W$25&gt;0)),0,1)</f>
        <v>0</v>
      </c>
    </row>
    <row r="589" spans="1:8" ht="12.75" x14ac:dyDescent="0.2">
      <c r="A589" s="106">
        <f t="shared" si="6"/>
        <v>609535</v>
      </c>
      <c r="B589" s="106">
        <v>17</v>
      </c>
      <c r="C589" s="106">
        <v>64</v>
      </c>
      <c r="D589" s="106">
        <v>64</v>
      </c>
      <c r="E589" s="7" t="s">
        <v>1357</v>
      </c>
      <c r="H589" s="106">
        <f>IF(OR(AND('Раздел 17'!$S$26=0,'Раздел 17'!$W$26=0),AND('Раздел 17'!$S$26&gt;0,'Раздел 17'!$W$26&gt;0)),0,1)</f>
        <v>0</v>
      </c>
    </row>
    <row r="590" spans="1:8" ht="12.75" x14ac:dyDescent="0.2">
      <c r="A590" s="106">
        <f t="shared" si="6"/>
        <v>609535</v>
      </c>
      <c r="B590" s="106">
        <v>17</v>
      </c>
      <c r="C590" s="106">
        <v>65</v>
      </c>
      <c r="D590" s="106">
        <v>65</v>
      </c>
      <c r="E590" s="7" t="s">
        <v>1358</v>
      </c>
      <c r="H590" s="106">
        <f>IF(OR(AND('Раздел 17'!$S$27=0,'Раздел 17'!$W$27=0),AND('Раздел 17'!$S$27&gt;0,'Раздел 17'!$W$27&gt;0)),0,1)</f>
        <v>0</v>
      </c>
    </row>
    <row r="591" spans="1:8" ht="12.75" x14ac:dyDescent="0.2">
      <c r="A591" s="106">
        <f t="shared" si="6"/>
        <v>609535</v>
      </c>
      <c r="B591" s="106">
        <v>17</v>
      </c>
      <c r="C591" s="106">
        <v>66</v>
      </c>
      <c r="D591" s="106">
        <v>66</v>
      </c>
      <c r="E591" s="7" t="s">
        <v>1359</v>
      </c>
      <c r="H591" s="106">
        <f>IF(OR(AND('Раздел 17'!$S$28=0,'Раздел 17'!$W$28=0),AND('Раздел 17'!$S$28&gt;0,'Раздел 17'!$W$28&gt;0)),0,1)</f>
        <v>0</v>
      </c>
    </row>
    <row r="592" spans="1:8" ht="12.75" x14ac:dyDescent="0.2">
      <c r="A592" s="106">
        <f t="shared" si="6"/>
        <v>609535</v>
      </c>
      <c r="B592" s="106">
        <v>17</v>
      </c>
      <c r="C592" s="106">
        <v>67</v>
      </c>
      <c r="D592" s="106">
        <v>67</v>
      </c>
      <c r="E592" s="7" t="s">
        <v>1360</v>
      </c>
      <c r="H592" s="106">
        <f>IF(OR(AND('Раздел 17'!$S$29=0,'Раздел 17'!$W$29=0),AND('Раздел 17'!$S$29&gt;0,'Раздел 17'!$W$29&gt;0)),0,1)</f>
        <v>0</v>
      </c>
    </row>
    <row r="593" spans="1:8" ht="12.75" x14ac:dyDescent="0.2">
      <c r="A593" s="106">
        <f t="shared" si="6"/>
        <v>609535</v>
      </c>
      <c r="B593" s="106">
        <v>17</v>
      </c>
      <c r="C593" s="106">
        <v>68</v>
      </c>
      <c r="D593" s="106">
        <v>68</v>
      </c>
      <c r="E593" s="7" t="s">
        <v>1361</v>
      </c>
      <c r="H593" s="106">
        <f>IF(OR(AND('Раздел 17'!$S$30=0,'Раздел 17'!$W$30=0),AND('Раздел 17'!$S$30&gt;0,'Раздел 17'!$W$30&gt;0)),0,1)</f>
        <v>0</v>
      </c>
    </row>
    <row r="594" spans="1:8" ht="12.75" x14ac:dyDescent="0.2">
      <c r="A594" s="108">
        <f t="shared" si="6"/>
        <v>609535</v>
      </c>
      <c r="B594" s="108">
        <v>18</v>
      </c>
      <c r="C594" s="108">
        <v>0</v>
      </c>
      <c r="D594" s="108">
        <v>0</v>
      </c>
      <c r="E594" s="108" t="str">
        <f>CONCATENATE("Количество ошибок в разделе 18: ",H594)</f>
        <v>Количество ошибок в разделе 18: 0</v>
      </c>
      <c r="F594" s="108"/>
      <c r="G594" s="108"/>
      <c r="H594" s="110">
        <f>SUM(H595:H615)</f>
        <v>0</v>
      </c>
    </row>
    <row r="595" spans="1:8" ht="12.75" x14ac:dyDescent="0.2">
      <c r="A595" s="106">
        <f t="shared" si="6"/>
        <v>609535</v>
      </c>
      <c r="B595" s="106">
        <v>18</v>
      </c>
      <c r="C595" s="106">
        <v>1</v>
      </c>
      <c r="D595" s="106">
        <v>1</v>
      </c>
      <c r="E595" s="7" t="s">
        <v>551</v>
      </c>
      <c r="H595" s="109">
        <f>IF('Раздел 18'!$P$21=SUM('Раздел 18'!$P$22,'Раздел 18'!$P$27:$P$36),0,1)</f>
        <v>0</v>
      </c>
    </row>
    <row r="596" spans="1:8" ht="12.75" x14ac:dyDescent="0.2">
      <c r="A596" s="106">
        <f t="shared" si="6"/>
        <v>609535</v>
      </c>
      <c r="B596" s="106">
        <v>18</v>
      </c>
      <c r="C596" s="106">
        <v>2</v>
      </c>
      <c r="D596" s="106">
        <v>2</v>
      </c>
      <c r="E596" s="7" t="s">
        <v>552</v>
      </c>
      <c r="H596" s="109">
        <f>IF('Раздел 18'!$Q$21=SUM('Раздел 18'!$Q$22,'Раздел 18'!$Q$27:$Q$36),0,1)</f>
        <v>0</v>
      </c>
    </row>
    <row r="597" spans="1:8" ht="12.75" x14ac:dyDescent="0.2">
      <c r="A597" s="106">
        <f t="shared" si="6"/>
        <v>609535</v>
      </c>
      <c r="B597" s="106">
        <v>18</v>
      </c>
      <c r="C597" s="106">
        <v>3</v>
      </c>
      <c r="D597" s="106">
        <v>3</v>
      </c>
      <c r="E597" s="7" t="s">
        <v>553</v>
      </c>
      <c r="H597" s="109">
        <f>IF('Раздел 18'!$P$22=SUM('Раздел 18'!$P$23:$P$26),0,1)</f>
        <v>0</v>
      </c>
    </row>
    <row r="598" spans="1:8" ht="12.75" x14ac:dyDescent="0.2">
      <c r="A598" s="106">
        <f t="shared" si="6"/>
        <v>609535</v>
      </c>
      <c r="B598" s="106">
        <v>18</v>
      </c>
      <c r="C598" s="106">
        <v>4</v>
      </c>
      <c r="D598" s="106">
        <v>4</v>
      </c>
      <c r="E598" s="7" t="s">
        <v>554</v>
      </c>
      <c r="H598" s="109">
        <f>IF('Раздел 18'!$Q$22=SUM('Раздел 18'!$Q$23:$Q$26),0,1)</f>
        <v>0</v>
      </c>
    </row>
    <row r="599" spans="1:8" ht="12.75" x14ac:dyDescent="0.2">
      <c r="A599" s="106">
        <f t="shared" si="6"/>
        <v>609535</v>
      </c>
      <c r="B599" s="106">
        <v>18</v>
      </c>
      <c r="C599" s="106">
        <v>5</v>
      </c>
      <c r="D599" s="106">
        <v>5</v>
      </c>
      <c r="E599" s="7" t="s">
        <v>555</v>
      </c>
      <c r="H599" s="106">
        <f>IF(OR(AND('Раздел 18'!Q21=0,'Раздел 18'!P21=0),AND('Раздел 18'!Q21&gt;0,'Раздел 18'!P21&gt;0)),0,1)</f>
        <v>0</v>
      </c>
    </row>
    <row r="600" spans="1:8" ht="12.75" x14ac:dyDescent="0.2">
      <c r="A600" s="106">
        <f t="shared" si="6"/>
        <v>609535</v>
      </c>
      <c r="B600" s="106">
        <v>18</v>
      </c>
      <c r="C600" s="106">
        <v>6</v>
      </c>
      <c r="D600" s="106">
        <v>6</v>
      </c>
      <c r="E600" s="7" t="s">
        <v>556</v>
      </c>
      <c r="H600" s="106">
        <f>IF(OR(AND('Раздел 18'!Q22=0,'Раздел 18'!P22=0),AND('Раздел 18'!Q22&gt;0,'Раздел 18'!P22&gt;0)),0,1)</f>
        <v>0</v>
      </c>
    </row>
    <row r="601" spans="1:8" ht="12.75" x14ac:dyDescent="0.2">
      <c r="A601" s="106">
        <f t="shared" si="6"/>
        <v>609535</v>
      </c>
      <c r="B601" s="106">
        <v>18</v>
      </c>
      <c r="C601" s="106">
        <v>7</v>
      </c>
      <c r="D601" s="106">
        <v>7</v>
      </c>
      <c r="E601" s="7" t="s">
        <v>557</v>
      </c>
      <c r="H601" s="106">
        <f>IF(OR(AND('Раздел 18'!Q23=0,'Раздел 18'!P23=0),AND('Раздел 18'!Q23&gt;0,'Раздел 18'!P23&gt;0)),0,1)</f>
        <v>0</v>
      </c>
    </row>
    <row r="602" spans="1:8" ht="12.75" x14ac:dyDescent="0.2">
      <c r="A602" s="106">
        <f t="shared" si="6"/>
        <v>609535</v>
      </c>
      <c r="B602" s="106">
        <v>18</v>
      </c>
      <c r="C602" s="106">
        <v>8</v>
      </c>
      <c r="D602" s="106">
        <v>8</v>
      </c>
      <c r="E602" s="7" t="s">
        <v>558</v>
      </c>
      <c r="H602" s="106">
        <f>IF(OR(AND('Раздел 18'!Q24=0,'Раздел 18'!P24=0),AND('Раздел 18'!Q24&gt;0,'Раздел 18'!P24&gt;0)),0,1)</f>
        <v>0</v>
      </c>
    </row>
    <row r="603" spans="1:8" ht="12.75" x14ac:dyDescent="0.2">
      <c r="A603" s="106">
        <f t="shared" si="6"/>
        <v>609535</v>
      </c>
      <c r="B603" s="106">
        <v>18</v>
      </c>
      <c r="C603" s="106">
        <v>9</v>
      </c>
      <c r="D603" s="106">
        <v>9</v>
      </c>
      <c r="E603" s="7" t="s">
        <v>559</v>
      </c>
      <c r="H603" s="106">
        <f>IF(OR(AND('Раздел 18'!Q25=0,'Раздел 18'!P25=0),AND('Раздел 18'!Q25&gt;0,'Раздел 18'!P25&gt;0)),0,1)</f>
        <v>0</v>
      </c>
    </row>
    <row r="604" spans="1:8" ht="12.75" x14ac:dyDescent="0.2">
      <c r="A604" s="106">
        <f t="shared" si="6"/>
        <v>609535</v>
      </c>
      <c r="B604" s="106">
        <v>18</v>
      </c>
      <c r="C604" s="106">
        <v>10</v>
      </c>
      <c r="D604" s="106">
        <v>10</v>
      </c>
      <c r="E604" s="7" t="s">
        <v>560</v>
      </c>
      <c r="H604" s="106">
        <f>IF(OR(AND('Раздел 18'!Q26=0,'Раздел 18'!P26=0),AND('Раздел 18'!Q26&gt;0,'Раздел 18'!P26&gt;0)),0,1)</f>
        <v>0</v>
      </c>
    </row>
    <row r="605" spans="1:8" ht="12.75" x14ac:dyDescent="0.2">
      <c r="A605" s="106">
        <f t="shared" si="6"/>
        <v>609535</v>
      </c>
      <c r="B605" s="106">
        <v>18</v>
      </c>
      <c r="C605" s="106">
        <v>11</v>
      </c>
      <c r="D605" s="106">
        <v>11</v>
      </c>
      <c r="E605" s="7" t="s">
        <v>561</v>
      </c>
      <c r="H605" s="106">
        <f>IF(OR(AND('Раздел 18'!Q27=0,'Раздел 18'!P27=0),AND('Раздел 18'!Q27&gt;0,'Раздел 18'!P27&gt;0)),0,1)</f>
        <v>0</v>
      </c>
    </row>
    <row r="606" spans="1:8" ht="12.75" x14ac:dyDescent="0.2">
      <c r="A606" s="106">
        <f t="shared" si="6"/>
        <v>609535</v>
      </c>
      <c r="B606" s="106">
        <v>18</v>
      </c>
      <c r="C606" s="106">
        <v>12</v>
      </c>
      <c r="D606" s="106">
        <v>12</v>
      </c>
      <c r="E606" s="7" t="s">
        <v>562</v>
      </c>
      <c r="H606" s="106">
        <f>IF(OR(AND('Раздел 18'!Q28=0,'Раздел 18'!P28=0),AND('Раздел 18'!Q28&gt;0,'Раздел 18'!P28&gt;0)),0,1)</f>
        <v>0</v>
      </c>
    </row>
    <row r="607" spans="1:8" ht="12.75" x14ac:dyDescent="0.2">
      <c r="A607" s="106">
        <f t="shared" si="6"/>
        <v>609535</v>
      </c>
      <c r="B607" s="106">
        <v>18</v>
      </c>
      <c r="C607" s="106">
        <v>13</v>
      </c>
      <c r="D607" s="106">
        <v>13</v>
      </c>
      <c r="E607" s="7" t="s">
        <v>563</v>
      </c>
      <c r="H607" s="106">
        <f>IF(OR(AND('Раздел 18'!Q29=0,'Раздел 18'!P29=0),AND('Раздел 18'!Q29&gt;0,'Раздел 18'!P29&gt;0)),0,1)</f>
        <v>0</v>
      </c>
    </row>
    <row r="608" spans="1:8" ht="12.75" x14ac:dyDescent="0.2">
      <c r="A608" s="106">
        <f t="shared" si="6"/>
        <v>609535</v>
      </c>
      <c r="B608" s="106">
        <v>18</v>
      </c>
      <c r="C608" s="106">
        <v>14</v>
      </c>
      <c r="D608" s="106">
        <v>14</v>
      </c>
      <c r="E608" s="7" t="s">
        <v>564</v>
      </c>
      <c r="H608" s="106">
        <f>IF(OR(AND('Раздел 18'!Q30=0,'Раздел 18'!P30=0),AND('Раздел 18'!Q30&gt;0,'Раздел 18'!P30&gt;0)),0,1)</f>
        <v>0</v>
      </c>
    </row>
    <row r="609" spans="1:8" ht="12.75" x14ac:dyDescent="0.2">
      <c r="A609" s="106">
        <f t="shared" si="6"/>
        <v>609535</v>
      </c>
      <c r="B609" s="106">
        <v>18</v>
      </c>
      <c r="C609" s="106">
        <v>15</v>
      </c>
      <c r="D609" s="106">
        <v>15</v>
      </c>
      <c r="E609" s="7" t="s">
        <v>565</v>
      </c>
      <c r="H609" s="106">
        <f>IF(OR(AND('Раздел 18'!Q31=0,'Раздел 18'!P31=0),AND('Раздел 18'!Q31&gt;0,'Раздел 18'!P31&gt;0)),0,1)</f>
        <v>0</v>
      </c>
    </row>
    <row r="610" spans="1:8" ht="12.75" x14ac:dyDescent="0.2">
      <c r="A610" s="106">
        <f t="shared" si="6"/>
        <v>609535</v>
      </c>
      <c r="B610" s="106">
        <v>18</v>
      </c>
      <c r="C610" s="106">
        <v>16</v>
      </c>
      <c r="D610" s="106">
        <v>16</v>
      </c>
      <c r="E610" s="7" t="s">
        <v>566</v>
      </c>
      <c r="H610" s="106">
        <f>IF(OR(AND('Раздел 18'!Q32=0,'Раздел 18'!P32=0),AND('Раздел 18'!Q32&gt;0,'Раздел 18'!P32&gt;0)),0,1)</f>
        <v>0</v>
      </c>
    </row>
    <row r="611" spans="1:8" ht="12.75" x14ac:dyDescent="0.2">
      <c r="A611" s="106">
        <f t="shared" si="6"/>
        <v>609535</v>
      </c>
      <c r="B611" s="106">
        <v>18</v>
      </c>
      <c r="C611" s="106">
        <v>17</v>
      </c>
      <c r="D611" s="106">
        <v>17</v>
      </c>
      <c r="E611" s="7" t="s">
        <v>567</v>
      </c>
      <c r="H611" s="106">
        <f>IF(OR(AND('Раздел 18'!Q33=0,'Раздел 18'!P33=0),AND('Раздел 18'!Q33&gt;0,'Раздел 18'!P33&gt;0)),0,1)</f>
        <v>0</v>
      </c>
    </row>
    <row r="612" spans="1:8" ht="12.75" x14ac:dyDescent="0.2">
      <c r="A612" s="106">
        <f t="shared" si="6"/>
        <v>609535</v>
      </c>
      <c r="B612" s="106">
        <v>18</v>
      </c>
      <c r="C612" s="106">
        <v>18</v>
      </c>
      <c r="D612" s="106">
        <v>18</v>
      </c>
      <c r="E612" s="7" t="s">
        <v>568</v>
      </c>
      <c r="H612" s="106">
        <f>IF(OR(AND('Раздел 18'!Q34=0,'Раздел 18'!P34=0),AND('Раздел 18'!Q34&gt;0,'Раздел 18'!P34&gt;0)),0,1)</f>
        <v>0</v>
      </c>
    </row>
    <row r="613" spans="1:8" ht="12.75" x14ac:dyDescent="0.2">
      <c r="A613" s="106">
        <f t="shared" si="6"/>
        <v>609535</v>
      </c>
      <c r="B613" s="106">
        <v>18</v>
      </c>
      <c r="C613" s="106">
        <v>19</v>
      </c>
      <c r="D613" s="106">
        <v>19</v>
      </c>
      <c r="E613" s="7" t="s">
        <v>569</v>
      </c>
      <c r="H613" s="106">
        <f>IF(OR(AND('Раздел 18'!Q35=0,'Раздел 18'!P35=0),AND('Раздел 18'!Q35&gt;0,'Раздел 18'!P35&gt;0)),0,1)</f>
        <v>0</v>
      </c>
    </row>
    <row r="614" spans="1:8" ht="12.75" x14ac:dyDescent="0.2">
      <c r="A614" s="106">
        <f t="shared" si="6"/>
        <v>609535</v>
      </c>
      <c r="B614" s="106">
        <v>18</v>
      </c>
      <c r="C614" s="106">
        <v>20</v>
      </c>
      <c r="D614" s="106">
        <v>20</v>
      </c>
      <c r="E614" s="7" t="s">
        <v>570</v>
      </c>
      <c r="H614" s="106">
        <f>IF(OR(AND('Раздел 18'!Q36=0,'Раздел 18'!P36=0),AND('Раздел 18'!Q36&gt;0,'Раздел 18'!P36&gt;0)),0,1)</f>
        <v>0</v>
      </c>
    </row>
    <row r="615" spans="1:8" ht="12.75" x14ac:dyDescent="0.2">
      <c r="A615" s="106">
        <f t="shared" si="6"/>
        <v>609535</v>
      </c>
      <c r="B615" s="106">
        <v>18</v>
      </c>
      <c r="C615" s="106">
        <v>21</v>
      </c>
      <c r="D615" s="106">
        <v>21</v>
      </c>
      <c r="E615" s="7" t="s">
        <v>571</v>
      </c>
      <c r="H615" s="106">
        <f>IF(OR(AND('Раздел 18'!Q37=0,'Раздел 18'!P37=0),AND('Раздел 18'!Q37&gt;0,'Раздел 18'!P37&gt;0)),0,1)</f>
        <v>0</v>
      </c>
    </row>
    <row r="616" spans="1:8" ht="12.75" x14ac:dyDescent="0.2">
      <c r="A616" s="108">
        <f t="shared" si="6"/>
        <v>609535</v>
      </c>
      <c r="B616" s="108">
        <v>19</v>
      </c>
      <c r="C616" s="108">
        <v>0</v>
      </c>
      <c r="D616" s="108">
        <v>0</v>
      </c>
      <c r="E616" s="108" t="str">
        <f>CONCATENATE("Количество ошибок в разделе 19: ",H616)</f>
        <v>Количество ошибок в разделе 19: 0</v>
      </c>
      <c r="F616" s="108"/>
      <c r="G616" s="108"/>
      <c r="H616" s="110">
        <f>SUM(H617:H620)</f>
        <v>0</v>
      </c>
    </row>
    <row r="617" spans="1:8" ht="12.75" x14ac:dyDescent="0.2">
      <c r="A617" s="106">
        <f t="shared" si="6"/>
        <v>609535</v>
      </c>
      <c r="B617" s="106">
        <v>19</v>
      </c>
      <c r="C617" s="106">
        <v>1</v>
      </c>
      <c r="D617" s="106">
        <v>1</v>
      </c>
      <c r="E617" s="7" t="s">
        <v>264</v>
      </c>
      <c r="H617" s="109">
        <f>IF('Раздел 19'!P21=SUM('Раздел 19'!P22:P29),0,1)</f>
        <v>0</v>
      </c>
    </row>
    <row r="618" spans="1:8" ht="12.75" x14ac:dyDescent="0.2">
      <c r="A618" s="106">
        <f t="shared" si="6"/>
        <v>609535</v>
      </c>
      <c r="B618" s="106">
        <v>19</v>
      </c>
      <c r="C618" s="106">
        <v>1</v>
      </c>
      <c r="D618" s="106">
        <v>2</v>
      </c>
      <c r="E618" s="7" t="s">
        <v>265</v>
      </c>
      <c r="H618" s="109">
        <f>IF('Раздел 19'!Q21=SUM('Раздел 19'!Q22:Q29),0,1)</f>
        <v>0</v>
      </c>
    </row>
    <row r="619" spans="1:8" ht="12.75" x14ac:dyDescent="0.2">
      <c r="A619" s="106">
        <f t="shared" si="6"/>
        <v>609535</v>
      </c>
      <c r="B619" s="106">
        <v>19</v>
      </c>
      <c r="C619" s="106">
        <v>1</v>
      </c>
      <c r="D619" s="106">
        <v>3</v>
      </c>
      <c r="E619" s="7" t="s">
        <v>266</v>
      </c>
      <c r="H619" s="109">
        <f>IF('Раздел 19'!R21=SUM('Раздел 19'!R22:R29),0,1)</f>
        <v>0</v>
      </c>
    </row>
    <row r="620" spans="1:8" ht="12.75" x14ac:dyDescent="0.2">
      <c r="A620" s="106">
        <f t="shared" si="6"/>
        <v>609535</v>
      </c>
      <c r="B620" s="106">
        <v>19</v>
      </c>
      <c r="C620" s="106">
        <v>1</v>
      </c>
      <c r="D620" s="106">
        <v>4</v>
      </c>
      <c r="E620" s="7" t="s">
        <v>267</v>
      </c>
      <c r="H620" s="109">
        <f>IF('Раздел 19'!S21=SUM('Раздел 19'!S22:S29),0,1)</f>
        <v>0</v>
      </c>
    </row>
    <row r="621" spans="1:8" ht="12.75" x14ac:dyDescent="0.2">
      <c r="A621" s="108">
        <f t="shared" si="6"/>
        <v>609535</v>
      </c>
      <c r="B621" s="108">
        <v>20</v>
      </c>
      <c r="C621" s="108">
        <v>0</v>
      </c>
      <c r="D621" s="108">
        <v>0</v>
      </c>
      <c r="E621" s="108" t="str">
        <f>CONCATENATE("Количество ошибок в разделе 20: ",H621)</f>
        <v>Количество ошибок в разделе 20: 0</v>
      </c>
      <c r="F621" s="108"/>
      <c r="G621" s="108"/>
      <c r="H621" s="110">
        <f>SUM(H622:H677)</f>
        <v>0</v>
      </c>
    </row>
    <row r="622" spans="1:8" ht="12.75" x14ac:dyDescent="0.2">
      <c r="A622" s="106">
        <f t="shared" si="6"/>
        <v>609535</v>
      </c>
      <c r="B622" s="106">
        <v>20</v>
      </c>
      <c r="C622" s="106">
        <v>1</v>
      </c>
      <c r="D622" s="106">
        <v>1</v>
      </c>
      <c r="E622" s="7" t="s">
        <v>572</v>
      </c>
      <c r="H622" s="109">
        <f>IF('Раздел 20'!P35=SUM('Раздел 20'!P21:P34),0,1)</f>
        <v>0</v>
      </c>
    </row>
    <row r="623" spans="1:8" ht="12.75" x14ac:dyDescent="0.2">
      <c r="A623" s="106">
        <f t="shared" si="6"/>
        <v>609535</v>
      </c>
      <c r="B623" s="106">
        <v>20</v>
      </c>
      <c r="C623" s="106">
        <v>2</v>
      </c>
      <c r="D623" s="106">
        <v>2</v>
      </c>
      <c r="E623" s="7" t="s">
        <v>573</v>
      </c>
      <c r="H623" s="109">
        <f>IF('Раздел 20'!Q35=SUM('Раздел 20'!Q21:Q34),0,1)</f>
        <v>0</v>
      </c>
    </row>
    <row r="624" spans="1:8" ht="12.75" x14ac:dyDescent="0.2">
      <c r="A624" s="106">
        <f t="shared" si="6"/>
        <v>609535</v>
      </c>
      <c r="B624" s="106">
        <v>20</v>
      </c>
      <c r="C624" s="106">
        <v>3</v>
      </c>
      <c r="D624" s="106">
        <v>3</v>
      </c>
      <c r="E624" s="7" t="s">
        <v>574</v>
      </c>
      <c r="H624" s="109">
        <f>IF('Раздел 20'!R35=SUM('Раздел 20'!R21:R34),0,1)</f>
        <v>0</v>
      </c>
    </row>
    <row r="625" spans="1:11" ht="12.75" x14ac:dyDescent="0.2">
      <c r="A625" s="106">
        <f t="shared" si="6"/>
        <v>609535</v>
      </c>
      <c r="B625" s="106">
        <v>20</v>
      </c>
      <c r="C625" s="106">
        <v>4</v>
      </c>
      <c r="D625" s="106">
        <v>4</v>
      </c>
      <c r="E625" s="7" t="s">
        <v>575</v>
      </c>
      <c r="H625" s="109">
        <f>IF('Раздел 20'!S35=SUM('Раздел 20'!S21:S34),0,1)</f>
        <v>0</v>
      </c>
    </row>
    <row r="626" spans="1:11" ht="12.75" x14ac:dyDescent="0.2">
      <c r="A626" s="106">
        <f t="shared" si="6"/>
        <v>609535</v>
      </c>
      <c r="B626" s="106">
        <v>20</v>
      </c>
      <c r="C626" s="106">
        <v>5</v>
      </c>
      <c r="D626" s="106">
        <v>5</v>
      </c>
      <c r="E626" s="7" t="s">
        <v>576</v>
      </c>
      <c r="H626" s="109">
        <f>IF('Раздел 20'!T35=SUM('Раздел 20'!T21:T34),0,1)</f>
        <v>0</v>
      </c>
    </row>
    <row r="627" spans="1:11" ht="12.75" x14ac:dyDescent="0.2">
      <c r="A627" s="106">
        <f t="shared" si="6"/>
        <v>609535</v>
      </c>
      <c r="B627" s="106">
        <v>20</v>
      </c>
      <c r="C627" s="106">
        <v>6</v>
      </c>
      <c r="D627" s="106">
        <v>6</v>
      </c>
      <c r="E627" s="7" t="s">
        <v>577</v>
      </c>
      <c r="H627" s="109">
        <f>IF('Раздел 20'!U35=SUM('Раздел 20'!U21:U34),0,1)</f>
        <v>0</v>
      </c>
    </row>
    <row r="628" spans="1:11" ht="12.75" x14ac:dyDescent="0.2">
      <c r="A628" s="106">
        <f t="shared" si="6"/>
        <v>609535</v>
      </c>
      <c r="B628" s="106">
        <v>20</v>
      </c>
      <c r="C628" s="106">
        <v>7</v>
      </c>
      <c r="D628" s="106">
        <v>7</v>
      </c>
      <c r="E628" s="7" t="s">
        <v>578</v>
      </c>
      <c r="H628" s="109">
        <f>IF('Раздел 20'!V35=SUM('Раздел 20'!V21:V34),0,1)</f>
        <v>0</v>
      </c>
    </row>
    <row r="629" spans="1:11" ht="12.75" x14ac:dyDescent="0.2">
      <c r="A629" s="106">
        <f t="shared" si="6"/>
        <v>609535</v>
      </c>
      <c r="B629" s="106">
        <v>20</v>
      </c>
      <c r="C629" s="106">
        <v>8</v>
      </c>
      <c r="D629" s="106">
        <v>8</v>
      </c>
      <c r="E629" s="7" t="s">
        <v>579</v>
      </c>
      <c r="H629" s="109">
        <f>IF('Раздел 20'!W35=SUM('Раздел 20'!W21:W34),0,1)</f>
        <v>0</v>
      </c>
    </row>
    <row r="630" spans="1:11" ht="12.75" x14ac:dyDescent="0.2">
      <c r="A630" s="106">
        <f t="shared" si="6"/>
        <v>609535</v>
      </c>
      <c r="B630" s="106">
        <v>20</v>
      </c>
      <c r="C630" s="106">
        <v>9</v>
      </c>
      <c r="D630" s="106">
        <v>9</v>
      </c>
      <c r="E630" s="7" t="s">
        <v>658</v>
      </c>
      <c r="H630" s="109">
        <f>IF('Раздел 20'!X35=SUM('Раздел 20'!X21:X34),0,1)</f>
        <v>0</v>
      </c>
      <c r="K630" s="109"/>
    </row>
    <row r="631" spans="1:11" ht="12.75" x14ac:dyDescent="0.2">
      <c r="A631" s="106">
        <f t="shared" si="6"/>
        <v>609535</v>
      </c>
      <c r="B631" s="106">
        <v>20</v>
      </c>
      <c r="C631" s="106">
        <v>10</v>
      </c>
      <c r="D631" s="106">
        <v>10</v>
      </c>
      <c r="E631" s="7" t="s">
        <v>659</v>
      </c>
      <c r="H631" s="109">
        <f>IF('Раздел 20'!Y35=SUM('Раздел 20'!Y21:Y34),0,1)</f>
        <v>0</v>
      </c>
    </row>
    <row r="632" spans="1:11" ht="12.75" x14ac:dyDescent="0.2">
      <c r="A632" s="106">
        <f t="shared" si="6"/>
        <v>609535</v>
      </c>
      <c r="B632" s="106">
        <v>20</v>
      </c>
      <c r="C632" s="106">
        <v>11</v>
      </c>
      <c r="D632" s="106">
        <v>11</v>
      </c>
      <c r="E632" s="7" t="s">
        <v>660</v>
      </c>
      <c r="H632" s="109">
        <f>IF('Раздел 20'!Z35=SUM('Раздел 20'!Z21:Z34),0,1)</f>
        <v>0</v>
      </c>
    </row>
    <row r="633" spans="1:11" ht="12.75" x14ac:dyDescent="0.2">
      <c r="A633" s="106">
        <f t="shared" si="6"/>
        <v>609535</v>
      </c>
      <c r="B633" s="106">
        <v>20</v>
      </c>
      <c r="C633" s="106">
        <v>12</v>
      </c>
      <c r="D633" s="106">
        <v>12</v>
      </c>
      <c r="E633" s="7" t="s">
        <v>661</v>
      </c>
      <c r="H633" s="109">
        <f>IF('Раздел 20'!Q21=SUM('Раздел 20'!R21:Y21),0,1)</f>
        <v>0</v>
      </c>
    </row>
    <row r="634" spans="1:11" ht="12.75" x14ac:dyDescent="0.2">
      <c r="A634" s="106">
        <f t="shared" si="6"/>
        <v>609535</v>
      </c>
      <c r="B634" s="106">
        <v>20</v>
      </c>
      <c r="C634" s="106">
        <v>13</v>
      </c>
      <c r="D634" s="106">
        <v>13</v>
      </c>
      <c r="E634" s="7" t="s">
        <v>662</v>
      </c>
      <c r="H634" s="109">
        <f>IF('Раздел 20'!Q22=SUM('Раздел 20'!R22:Y22),0,1)</f>
        <v>0</v>
      </c>
    </row>
    <row r="635" spans="1:11" ht="12.75" x14ac:dyDescent="0.2">
      <c r="A635" s="106">
        <f t="shared" si="6"/>
        <v>609535</v>
      </c>
      <c r="B635" s="106">
        <v>20</v>
      </c>
      <c r="C635" s="106">
        <v>14</v>
      </c>
      <c r="D635" s="106">
        <v>14</v>
      </c>
      <c r="E635" s="7" t="s">
        <v>663</v>
      </c>
      <c r="H635" s="109">
        <f>IF('Раздел 20'!Q23=SUM('Раздел 20'!R23:Y23),0,1)</f>
        <v>0</v>
      </c>
    </row>
    <row r="636" spans="1:11" ht="12.75" x14ac:dyDescent="0.2">
      <c r="A636" s="106">
        <f t="shared" si="6"/>
        <v>609535</v>
      </c>
      <c r="B636" s="106">
        <v>20</v>
      </c>
      <c r="C636" s="106">
        <v>15</v>
      </c>
      <c r="D636" s="106">
        <v>15</v>
      </c>
      <c r="E636" s="7" t="s">
        <v>664</v>
      </c>
      <c r="H636" s="109">
        <f>IF('Раздел 20'!Q24=SUM('Раздел 20'!R24:Y24),0,1)</f>
        <v>0</v>
      </c>
    </row>
    <row r="637" spans="1:11" ht="12.75" x14ac:dyDescent="0.2">
      <c r="A637" s="106">
        <f t="shared" si="6"/>
        <v>609535</v>
      </c>
      <c r="B637" s="106">
        <v>20</v>
      </c>
      <c r="C637" s="106">
        <v>16</v>
      </c>
      <c r="D637" s="106">
        <v>16</v>
      </c>
      <c r="E637" s="7" t="s">
        <v>665</v>
      </c>
      <c r="H637" s="109">
        <f>IF('Раздел 20'!Q25=SUM('Раздел 20'!R25:Y25),0,1)</f>
        <v>0</v>
      </c>
    </row>
    <row r="638" spans="1:11" ht="12.75" x14ac:dyDescent="0.2">
      <c r="A638" s="106">
        <f t="shared" si="6"/>
        <v>609535</v>
      </c>
      <c r="B638" s="106">
        <v>20</v>
      </c>
      <c r="C638" s="106">
        <v>17</v>
      </c>
      <c r="D638" s="106">
        <v>17</v>
      </c>
      <c r="E638" s="7" t="s">
        <v>666</v>
      </c>
      <c r="H638" s="109">
        <f>IF('Раздел 20'!Q26=SUM('Раздел 20'!R26:Y26),0,1)</f>
        <v>0</v>
      </c>
    </row>
    <row r="639" spans="1:11" ht="12.75" x14ac:dyDescent="0.2">
      <c r="A639" s="106">
        <f t="shared" si="6"/>
        <v>609535</v>
      </c>
      <c r="B639" s="106">
        <v>20</v>
      </c>
      <c r="C639" s="106">
        <v>18</v>
      </c>
      <c r="D639" s="106">
        <v>18</v>
      </c>
      <c r="E639" s="7" t="s">
        <v>667</v>
      </c>
      <c r="H639" s="109">
        <f>IF('Раздел 20'!Q27=SUM('Раздел 20'!R27:Y27),0,1)</f>
        <v>0</v>
      </c>
    </row>
    <row r="640" spans="1:11" ht="12.75" x14ac:dyDescent="0.2">
      <c r="A640" s="106">
        <f t="shared" si="6"/>
        <v>609535</v>
      </c>
      <c r="B640" s="106">
        <v>20</v>
      </c>
      <c r="C640" s="106">
        <v>19</v>
      </c>
      <c r="D640" s="106">
        <v>19</v>
      </c>
      <c r="E640" s="7" t="s">
        <v>668</v>
      </c>
      <c r="H640" s="109">
        <f>IF('Раздел 20'!Q28=SUM('Раздел 20'!R28:Y28),0,1)</f>
        <v>0</v>
      </c>
    </row>
    <row r="641" spans="1:8" ht="12.75" x14ac:dyDescent="0.2">
      <c r="A641" s="106">
        <f t="shared" si="6"/>
        <v>609535</v>
      </c>
      <c r="B641" s="106">
        <v>20</v>
      </c>
      <c r="C641" s="106">
        <v>20</v>
      </c>
      <c r="D641" s="106">
        <v>20</v>
      </c>
      <c r="E641" s="7" t="s">
        <v>669</v>
      </c>
      <c r="H641" s="109">
        <f>IF('Раздел 20'!Q29=SUM('Раздел 20'!R29:Y29),0,1)</f>
        <v>0</v>
      </c>
    </row>
    <row r="642" spans="1:8" ht="12.75" x14ac:dyDescent="0.2">
      <c r="A642" s="106">
        <f t="shared" si="6"/>
        <v>609535</v>
      </c>
      <c r="B642" s="106">
        <v>20</v>
      </c>
      <c r="C642" s="106">
        <v>21</v>
      </c>
      <c r="D642" s="106">
        <v>21</v>
      </c>
      <c r="E642" s="7" t="s">
        <v>670</v>
      </c>
      <c r="H642" s="109">
        <f>IF('Раздел 20'!Q30=SUM('Раздел 20'!R30:Y30),0,1)</f>
        <v>0</v>
      </c>
    </row>
    <row r="643" spans="1:8" ht="12.75" x14ac:dyDescent="0.2">
      <c r="A643" s="106">
        <f t="shared" si="6"/>
        <v>609535</v>
      </c>
      <c r="B643" s="106">
        <v>20</v>
      </c>
      <c r="C643" s="106">
        <v>22</v>
      </c>
      <c r="D643" s="106">
        <v>22</v>
      </c>
      <c r="E643" s="7" t="s">
        <v>671</v>
      </c>
      <c r="H643" s="109">
        <f>IF('Раздел 20'!Q31=SUM('Раздел 20'!R31:Y31),0,1)</f>
        <v>0</v>
      </c>
    </row>
    <row r="644" spans="1:8" ht="12.75" x14ac:dyDescent="0.2">
      <c r="A644" s="106">
        <f t="shared" si="6"/>
        <v>609535</v>
      </c>
      <c r="B644" s="106">
        <v>20</v>
      </c>
      <c r="C644" s="106">
        <v>23</v>
      </c>
      <c r="D644" s="106">
        <v>23</v>
      </c>
      <c r="E644" s="7" t="s">
        <v>672</v>
      </c>
      <c r="H644" s="109">
        <f>IF('Раздел 20'!Q32=SUM('Раздел 20'!R32:Y32),0,1)</f>
        <v>0</v>
      </c>
    </row>
    <row r="645" spans="1:8" ht="12.75" x14ac:dyDescent="0.2">
      <c r="A645" s="106">
        <f t="shared" si="6"/>
        <v>609535</v>
      </c>
      <c r="B645" s="106">
        <v>20</v>
      </c>
      <c r="C645" s="106">
        <v>24</v>
      </c>
      <c r="D645" s="106">
        <v>24</v>
      </c>
      <c r="E645" s="7" t="s">
        <v>673</v>
      </c>
      <c r="H645" s="109">
        <f>IF('Раздел 20'!Q33=SUM('Раздел 20'!R33:Y33),0,1)</f>
        <v>0</v>
      </c>
    </row>
    <row r="646" spans="1:8" ht="12.75" x14ac:dyDescent="0.2">
      <c r="A646" s="106">
        <f t="shared" si="6"/>
        <v>609535</v>
      </c>
      <c r="B646" s="106">
        <v>20</v>
      </c>
      <c r="C646" s="106">
        <v>25</v>
      </c>
      <c r="D646" s="106">
        <v>25</v>
      </c>
      <c r="E646" s="7" t="s">
        <v>674</v>
      </c>
      <c r="H646" s="109">
        <f>IF('Раздел 20'!Q34=SUM('Раздел 20'!R34:Y34),0,1)</f>
        <v>0</v>
      </c>
    </row>
    <row r="647" spans="1:8" ht="12.75" x14ac:dyDescent="0.2">
      <c r="A647" s="106">
        <f t="shared" si="6"/>
        <v>609535</v>
      </c>
      <c r="B647" s="106">
        <v>20</v>
      </c>
      <c r="C647" s="106">
        <v>26</v>
      </c>
      <c r="D647" s="106">
        <v>26</v>
      </c>
      <c r="E647" s="7" t="s">
        <v>675</v>
      </c>
      <c r="H647" s="109">
        <f>IF('Раздел 20'!Q35=SUM('Раздел 20'!R35:Y35),0,1)</f>
        <v>0</v>
      </c>
    </row>
    <row r="648" spans="1:8" ht="12.75" x14ac:dyDescent="0.2">
      <c r="A648" s="106">
        <f t="shared" si="6"/>
        <v>609535</v>
      </c>
      <c r="B648" s="106">
        <v>20</v>
      </c>
      <c r="C648" s="106">
        <v>27</v>
      </c>
      <c r="D648" s="106">
        <v>27</v>
      </c>
      <c r="E648" s="7" t="s">
        <v>676</v>
      </c>
      <c r="H648" s="109">
        <f>IF('Раздел 20'!Q21&lt;='Раздел 20'!P21,0,1)</f>
        <v>0</v>
      </c>
    </row>
    <row r="649" spans="1:8" ht="12.75" x14ac:dyDescent="0.2">
      <c r="A649" s="106">
        <f t="shared" si="6"/>
        <v>609535</v>
      </c>
      <c r="B649" s="106">
        <v>20</v>
      </c>
      <c r="C649" s="106">
        <v>28</v>
      </c>
      <c r="D649" s="106">
        <v>28</v>
      </c>
      <c r="E649" s="7" t="s">
        <v>677</v>
      </c>
      <c r="H649" s="109">
        <f>IF('Раздел 20'!Q22&lt;='Раздел 20'!P22,0,1)</f>
        <v>0</v>
      </c>
    </row>
    <row r="650" spans="1:8" ht="12.75" x14ac:dyDescent="0.2">
      <c r="A650" s="106">
        <f t="shared" si="6"/>
        <v>609535</v>
      </c>
      <c r="B650" s="106">
        <v>20</v>
      </c>
      <c r="C650" s="106">
        <v>29</v>
      </c>
      <c r="D650" s="106">
        <v>29</v>
      </c>
      <c r="E650" s="7" t="s">
        <v>678</v>
      </c>
      <c r="H650" s="109">
        <f>IF('Раздел 20'!Q23&lt;='Раздел 20'!P23,0,1)</f>
        <v>0</v>
      </c>
    </row>
    <row r="651" spans="1:8" ht="12.75" x14ac:dyDescent="0.2">
      <c r="A651" s="106">
        <f t="shared" si="6"/>
        <v>609535</v>
      </c>
      <c r="B651" s="106">
        <v>20</v>
      </c>
      <c r="C651" s="106">
        <v>30</v>
      </c>
      <c r="D651" s="106">
        <v>30</v>
      </c>
      <c r="E651" s="7" t="s">
        <v>679</v>
      </c>
      <c r="H651" s="109">
        <f>IF('Раздел 20'!Q24&lt;='Раздел 20'!P24,0,1)</f>
        <v>0</v>
      </c>
    </row>
    <row r="652" spans="1:8" ht="12.75" x14ac:dyDescent="0.2">
      <c r="A652" s="106">
        <f t="shared" si="6"/>
        <v>609535</v>
      </c>
      <c r="B652" s="106">
        <v>20</v>
      </c>
      <c r="C652" s="106">
        <v>31</v>
      </c>
      <c r="D652" s="106">
        <v>31</v>
      </c>
      <c r="E652" s="7" t="s">
        <v>680</v>
      </c>
      <c r="H652" s="109">
        <f>IF('Раздел 20'!Q25&lt;='Раздел 20'!P25,0,1)</f>
        <v>0</v>
      </c>
    </row>
    <row r="653" spans="1:8" ht="12.75" x14ac:dyDescent="0.2">
      <c r="A653" s="106">
        <f t="shared" si="6"/>
        <v>609535</v>
      </c>
      <c r="B653" s="106">
        <v>20</v>
      </c>
      <c r="C653" s="106">
        <v>32</v>
      </c>
      <c r="D653" s="106">
        <v>32</v>
      </c>
      <c r="E653" s="7" t="s">
        <v>681</v>
      </c>
      <c r="H653" s="109">
        <f>IF('Раздел 20'!Q26&lt;='Раздел 20'!P26,0,1)</f>
        <v>0</v>
      </c>
    </row>
    <row r="654" spans="1:8" ht="12.75" x14ac:dyDescent="0.2">
      <c r="A654" s="106">
        <f t="shared" si="6"/>
        <v>609535</v>
      </c>
      <c r="B654" s="106">
        <v>20</v>
      </c>
      <c r="C654" s="106">
        <v>33</v>
      </c>
      <c r="D654" s="106">
        <v>33</v>
      </c>
      <c r="E654" s="7" t="s">
        <v>682</v>
      </c>
      <c r="H654" s="109">
        <f>IF('Раздел 20'!Q27&lt;='Раздел 20'!P27,0,1)</f>
        <v>0</v>
      </c>
    </row>
    <row r="655" spans="1:8" ht="12.75" x14ac:dyDescent="0.2">
      <c r="A655" s="106">
        <f t="shared" si="6"/>
        <v>609535</v>
      </c>
      <c r="B655" s="106">
        <v>20</v>
      </c>
      <c r="C655" s="106">
        <v>34</v>
      </c>
      <c r="D655" s="106">
        <v>34</v>
      </c>
      <c r="E655" s="7" t="s">
        <v>683</v>
      </c>
      <c r="H655" s="109">
        <f>IF('Раздел 20'!Q28&lt;='Раздел 20'!P28,0,1)</f>
        <v>0</v>
      </c>
    </row>
    <row r="656" spans="1:8" ht="12.75" x14ac:dyDescent="0.2">
      <c r="A656" s="106">
        <f t="shared" si="6"/>
        <v>609535</v>
      </c>
      <c r="B656" s="106">
        <v>20</v>
      </c>
      <c r="C656" s="106">
        <v>35</v>
      </c>
      <c r="D656" s="106">
        <v>35</v>
      </c>
      <c r="E656" s="7" t="s">
        <v>684</v>
      </c>
      <c r="H656" s="109">
        <f>IF('Раздел 20'!Q29&lt;='Раздел 20'!P29,0,1)</f>
        <v>0</v>
      </c>
    </row>
    <row r="657" spans="1:8" ht="12.75" x14ac:dyDescent="0.2">
      <c r="A657" s="106">
        <f t="shared" si="6"/>
        <v>609535</v>
      </c>
      <c r="B657" s="106">
        <v>20</v>
      </c>
      <c r="C657" s="106">
        <v>36</v>
      </c>
      <c r="D657" s="106">
        <v>36</v>
      </c>
      <c r="E657" s="7" t="s">
        <v>685</v>
      </c>
      <c r="H657" s="109">
        <f>IF('Раздел 20'!Q30&lt;='Раздел 20'!P30,0,1)</f>
        <v>0</v>
      </c>
    </row>
    <row r="658" spans="1:8" ht="12.75" x14ac:dyDescent="0.2">
      <c r="A658" s="106">
        <f t="shared" si="6"/>
        <v>609535</v>
      </c>
      <c r="B658" s="106">
        <v>20</v>
      </c>
      <c r="C658" s="106">
        <v>37</v>
      </c>
      <c r="D658" s="106">
        <v>37</v>
      </c>
      <c r="E658" s="7" t="s">
        <v>686</v>
      </c>
      <c r="H658" s="109">
        <f>IF('Раздел 20'!Q31&lt;='Раздел 20'!P31,0,1)</f>
        <v>0</v>
      </c>
    </row>
    <row r="659" spans="1:8" ht="12.75" x14ac:dyDescent="0.2">
      <c r="A659" s="106">
        <f t="shared" si="6"/>
        <v>609535</v>
      </c>
      <c r="B659" s="106">
        <v>20</v>
      </c>
      <c r="C659" s="106">
        <v>38</v>
      </c>
      <c r="D659" s="106">
        <v>38</v>
      </c>
      <c r="E659" s="7" t="s">
        <v>687</v>
      </c>
      <c r="H659" s="109">
        <f>IF('Раздел 20'!Q32&lt;='Раздел 20'!P32,0,1)</f>
        <v>0</v>
      </c>
    </row>
    <row r="660" spans="1:8" ht="12.75" x14ac:dyDescent="0.2">
      <c r="A660" s="106">
        <f t="shared" si="6"/>
        <v>609535</v>
      </c>
      <c r="B660" s="106">
        <v>20</v>
      </c>
      <c r="C660" s="106">
        <v>39</v>
      </c>
      <c r="D660" s="106">
        <v>39</v>
      </c>
      <c r="E660" s="7" t="s">
        <v>688</v>
      </c>
      <c r="H660" s="109">
        <f>IF('Раздел 20'!Q33&lt;='Раздел 20'!P33,0,1)</f>
        <v>0</v>
      </c>
    </row>
    <row r="661" spans="1:8" ht="12.75" x14ac:dyDescent="0.2">
      <c r="A661" s="106">
        <f t="shared" si="6"/>
        <v>609535</v>
      </c>
      <c r="B661" s="106">
        <v>20</v>
      </c>
      <c r="C661" s="106">
        <v>40</v>
      </c>
      <c r="D661" s="106">
        <v>40</v>
      </c>
      <c r="E661" s="7" t="s">
        <v>689</v>
      </c>
      <c r="H661" s="109">
        <f>IF('Раздел 20'!Q34&lt;='Раздел 20'!P34,0,1)</f>
        <v>0</v>
      </c>
    </row>
    <row r="662" spans="1:8" ht="12.75" x14ac:dyDescent="0.2">
      <c r="A662" s="106">
        <f t="shared" si="6"/>
        <v>609535</v>
      </c>
      <c r="B662" s="106">
        <v>20</v>
      </c>
      <c r="C662" s="106">
        <v>41</v>
      </c>
      <c r="D662" s="106">
        <v>41</v>
      </c>
      <c r="E662" s="7" t="s">
        <v>690</v>
      </c>
      <c r="H662" s="109">
        <f>IF('Раздел 20'!Q35&lt;='Раздел 20'!P35,0,1)</f>
        <v>0</v>
      </c>
    </row>
    <row r="663" spans="1:8" ht="12.75" x14ac:dyDescent="0.2">
      <c r="A663" s="106">
        <f t="shared" si="6"/>
        <v>609535</v>
      </c>
      <c r="B663" s="106">
        <v>20</v>
      </c>
      <c r="C663" s="106">
        <v>42</v>
      </c>
      <c r="D663" s="106">
        <v>42</v>
      </c>
      <c r="E663" s="7" t="s">
        <v>718</v>
      </c>
      <c r="H663" s="109">
        <f>IF('Раздел 20'!Z21&lt;='Раздел 20'!P21,0,1)</f>
        <v>0</v>
      </c>
    </row>
    <row r="664" spans="1:8" ht="12.75" x14ac:dyDescent="0.2">
      <c r="A664" s="106">
        <f t="shared" si="6"/>
        <v>609535</v>
      </c>
      <c r="B664" s="106">
        <v>20</v>
      </c>
      <c r="C664" s="106">
        <v>43</v>
      </c>
      <c r="D664" s="106">
        <v>43</v>
      </c>
      <c r="E664" s="7" t="s">
        <v>719</v>
      </c>
      <c r="H664" s="109">
        <f>IF('Раздел 20'!Z22&lt;='Раздел 20'!P22,0,1)</f>
        <v>0</v>
      </c>
    </row>
    <row r="665" spans="1:8" ht="12.75" x14ac:dyDescent="0.2">
      <c r="A665" s="106">
        <f t="shared" si="6"/>
        <v>609535</v>
      </c>
      <c r="B665" s="106">
        <v>20</v>
      </c>
      <c r="C665" s="106">
        <v>44</v>
      </c>
      <c r="D665" s="106">
        <v>44</v>
      </c>
      <c r="E665" s="7" t="s">
        <v>720</v>
      </c>
      <c r="H665" s="109">
        <f>IF('Раздел 20'!Z23&lt;='Раздел 20'!P23,0,1)</f>
        <v>0</v>
      </c>
    </row>
    <row r="666" spans="1:8" ht="12.75" x14ac:dyDescent="0.2">
      <c r="A666" s="106">
        <f t="shared" si="6"/>
        <v>609535</v>
      </c>
      <c r="B666" s="106">
        <v>20</v>
      </c>
      <c r="C666" s="106">
        <v>45</v>
      </c>
      <c r="D666" s="106">
        <v>45</v>
      </c>
      <c r="E666" s="7" t="s">
        <v>721</v>
      </c>
      <c r="H666" s="109">
        <f>IF('Раздел 20'!Z24&lt;='Раздел 20'!P24,0,1)</f>
        <v>0</v>
      </c>
    </row>
    <row r="667" spans="1:8" ht="12.75" x14ac:dyDescent="0.2">
      <c r="A667" s="106">
        <f t="shared" si="6"/>
        <v>609535</v>
      </c>
      <c r="B667" s="106">
        <v>20</v>
      </c>
      <c r="C667" s="106">
        <v>46</v>
      </c>
      <c r="D667" s="106">
        <v>46</v>
      </c>
      <c r="E667" s="7" t="s">
        <v>722</v>
      </c>
      <c r="H667" s="109">
        <f>IF('Раздел 20'!Z25&lt;='Раздел 20'!P25,0,1)</f>
        <v>0</v>
      </c>
    </row>
    <row r="668" spans="1:8" ht="12.75" x14ac:dyDescent="0.2">
      <c r="A668" s="106">
        <f t="shared" si="6"/>
        <v>609535</v>
      </c>
      <c r="B668" s="106">
        <v>20</v>
      </c>
      <c r="C668" s="106">
        <v>47</v>
      </c>
      <c r="D668" s="106">
        <v>47</v>
      </c>
      <c r="E668" s="7" t="s">
        <v>723</v>
      </c>
      <c r="H668" s="109">
        <f>IF('Раздел 20'!Z26&lt;='Раздел 20'!P26,0,1)</f>
        <v>0</v>
      </c>
    </row>
    <row r="669" spans="1:8" ht="12.75" x14ac:dyDescent="0.2">
      <c r="A669" s="106">
        <f t="shared" si="6"/>
        <v>609535</v>
      </c>
      <c r="B669" s="106">
        <v>20</v>
      </c>
      <c r="C669" s="106">
        <v>48</v>
      </c>
      <c r="D669" s="106">
        <v>48</v>
      </c>
      <c r="E669" s="7" t="s">
        <v>724</v>
      </c>
      <c r="H669" s="109">
        <f>IF('Раздел 20'!Z27&lt;='Раздел 20'!P27,0,1)</f>
        <v>0</v>
      </c>
    </row>
    <row r="670" spans="1:8" ht="12.75" x14ac:dyDescent="0.2">
      <c r="A670" s="106">
        <f t="shared" si="6"/>
        <v>609535</v>
      </c>
      <c r="B670" s="106">
        <v>20</v>
      </c>
      <c r="C670" s="106">
        <v>49</v>
      </c>
      <c r="D670" s="106">
        <v>49</v>
      </c>
      <c r="E670" s="7" t="s">
        <v>725</v>
      </c>
      <c r="H670" s="109">
        <f>IF('Раздел 20'!Z28&lt;='Раздел 20'!P28,0,1)</f>
        <v>0</v>
      </c>
    </row>
    <row r="671" spans="1:8" ht="12.75" x14ac:dyDescent="0.2">
      <c r="A671" s="106">
        <f t="shared" si="6"/>
        <v>609535</v>
      </c>
      <c r="B671" s="106">
        <v>20</v>
      </c>
      <c r="C671" s="106">
        <v>50</v>
      </c>
      <c r="D671" s="106">
        <v>50</v>
      </c>
      <c r="E671" s="7" t="s">
        <v>726</v>
      </c>
      <c r="H671" s="109">
        <f>IF('Раздел 20'!Z29&lt;='Раздел 20'!P29,0,1)</f>
        <v>0</v>
      </c>
    </row>
    <row r="672" spans="1:8" ht="12.75" x14ac:dyDescent="0.2">
      <c r="A672" s="106">
        <f t="shared" si="6"/>
        <v>609535</v>
      </c>
      <c r="B672" s="106">
        <v>20</v>
      </c>
      <c r="C672" s="106">
        <v>51</v>
      </c>
      <c r="D672" s="106">
        <v>51</v>
      </c>
      <c r="E672" s="7" t="s">
        <v>727</v>
      </c>
      <c r="H672" s="109">
        <f>IF('Раздел 20'!Z30&lt;='Раздел 20'!P30,0,1)</f>
        <v>0</v>
      </c>
    </row>
    <row r="673" spans="1:10" ht="12.75" x14ac:dyDescent="0.2">
      <c r="A673" s="106">
        <f t="shared" si="6"/>
        <v>609535</v>
      </c>
      <c r="B673" s="106">
        <v>20</v>
      </c>
      <c r="C673" s="106">
        <v>52</v>
      </c>
      <c r="D673" s="106">
        <v>52</v>
      </c>
      <c r="E673" s="7" t="s">
        <v>728</v>
      </c>
      <c r="H673" s="109">
        <f>IF('Раздел 20'!Z31&lt;='Раздел 20'!P31,0,1)</f>
        <v>0</v>
      </c>
    </row>
    <row r="674" spans="1:10" ht="12.75" x14ac:dyDescent="0.2">
      <c r="A674" s="106">
        <f t="shared" si="6"/>
        <v>609535</v>
      </c>
      <c r="B674" s="106">
        <v>20</v>
      </c>
      <c r="C674" s="106">
        <v>53</v>
      </c>
      <c r="D674" s="106">
        <v>53</v>
      </c>
      <c r="E674" s="7" t="s">
        <v>729</v>
      </c>
      <c r="H674" s="109">
        <f>IF('Раздел 20'!Z32&lt;='Раздел 20'!P32,0,1)</f>
        <v>0</v>
      </c>
    </row>
    <row r="675" spans="1:10" ht="12.75" x14ac:dyDescent="0.2">
      <c r="A675" s="106">
        <f t="shared" si="6"/>
        <v>609535</v>
      </c>
      <c r="B675" s="106">
        <v>20</v>
      </c>
      <c r="C675" s="106">
        <v>54</v>
      </c>
      <c r="D675" s="106">
        <v>54</v>
      </c>
      <c r="E675" s="7" t="s">
        <v>730</v>
      </c>
      <c r="H675" s="109">
        <f>IF('Раздел 20'!Z33&lt;='Раздел 20'!P33,0,1)</f>
        <v>0</v>
      </c>
    </row>
    <row r="676" spans="1:10" ht="12.75" x14ac:dyDescent="0.2">
      <c r="A676" s="106">
        <f t="shared" si="6"/>
        <v>609535</v>
      </c>
      <c r="B676" s="106">
        <v>20</v>
      </c>
      <c r="C676" s="106">
        <v>55</v>
      </c>
      <c r="D676" s="106">
        <v>55</v>
      </c>
      <c r="E676" s="7" t="s">
        <v>731</v>
      </c>
      <c r="H676" s="109">
        <f>IF('Раздел 20'!Z34&lt;='Раздел 20'!P34,0,1)</f>
        <v>0</v>
      </c>
    </row>
    <row r="677" spans="1:10" ht="12.75" x14ac:dyDescent="0.2">
      <c r="A677" s="106">
        <f t="shared" si="6"/>
        <v>609535</v>
      </c>
      <c r="B677" s="106">
        <v>20</v>
      </c>
      <c r="C677" s="106">
        <v>56</v>
      </c>
      <c r="D677" s="106">
        <v>56</v>
      </c>
      <c r="E677" s="7" t="s">
        <v>732</v>
      </c>
      <c r="H677" s="109">
        <f>IF('Раздел 20'!Z35&lt;='Раздел 20'!P35,0,1)</f>
        <v>0</v>
      </c>
    </row>
    <row r="678" spans="1:10" ht="12.75" x14ac:dyDescent="0.2">
      <c r="A678" s="108">
        <f t="shared" si="6"/>
        <v>609535</v>
      </c>
      <c r="B678" s="108">
        <v>21</v>
      </c>
      <c r="C678" s="108">
        <v>0</v>
      </c>
      <c r="D678" s="108">
        <v>0</v>
      </c>
      <c r="E678" s="108" t="str">
        <f>CONCATENATE("Количество ошибок в разделе 21: ",H678)</f>
        <v>Количество ошибок в разделе 21: 0</v>
      </c>
      <c r="F678" s="108"/>
      <c r="G678" s="108"/>
      <c r="H678" s="110">
        <f>SUM(H679:H734)</f>
        <v>0</v>
      </c>
    </row>
    <row r="679" spans="1:10" ht="12.75" x14ac:dyDescent="0.2">
      <c r="A679" s="106">
        <f t="shared" si="6"/>
        <v>609535</v>
      </c>
      <c r="B679" s="106">
        <v>21</v>
      </c>
      <c r="C679" s="106">
        <v>1</v>
      </c>
      <c r="D679" s="106">
        <v>1</v>
      </c>
      <c r="E679" s="7" t="s">
        <v>733</v>
      </c>
      <c r="H679" s="109">
        <f>IF('Раздел 21'!P35=SUM('Раздел 21'!P21:P34),0,1)</f>
        <v>0</v>
      </c>
    </row>
    <row r="680" spans="1:10" ht="12.75" x14ac:dyDescent="0.2">
      <c r="A680" s="106">
        <f t="shared" si="6"/>
        <v>609535</v>
      </c>
      <c r="B680" s="106">
        <v>21</v>
      </c>
      <c r="C680" s="106">
        <v>2</v>
      </c>
      <c r="D680" s="106">
        <v>2</v>
      </c>
      <c r="E680" s="7" t="s">
        <v>734</v>
      </c>
      <c r="H680" s="109">
        <f>IF('Раздел 21'!Q35=SUM('Раздел 21'!Q21:Q34),0,1)</f>
        <v>0</v>
      </c>
    </row>
    <row r="681" spans="1:10" ht="12.75" x14ac:dyDescent="0.2">
      <c r="A681" s="106">
        <f t="shared" si="6"/>
        <v>609535</v>
      </c>
      <c r="B681" s="106">
        <v>21</v>
      </c>
      <c r="C681" s="106">
        <v>3</v>
      </c>
      <c r="D681" s="106">
        <v>3</v>
      </c>
      <c r="E681" s="7" t="s">
        <v>735</v>
      </c>
      <c r="H681" s="109">
        <f>IF('Раздел 21'!R35=SUM('Раздел 21'!R21:R34),0,1)</f>
        <v>0</v>
      </c>
    </row>
    <row r="682" spans="1:10" ht="12.75" x14ac:dyDescent="0.2">
      <c r="A682" s="106">
        <f t="shared" si="6"/>
        <v>609535</v>
      </c>
      <c r="B682" s="106">
        <v>21</v>
      </c>
      <c r="C682" s="106">
        <v>4</v>
      </c>
      <c r="D682" s="106">
        <v>4</v>
      </c>
      <c r="E682" s="7" t="s">
        <v>736</v>
      </c>
      <c r="H682" s="109">
        <f>IF('Раздел 21'!S35=SUM('Раздел 21'!S21:S34),0,1)</f>
        <v>0</v>
      </c>
    </row>
    <row r="683" spans="1:10" ht="12.75" x14ac:dyDescent="0.2">
      <c r="A683" s="106">
        <f t="shared" si="6"/>
        <v>609535</v>
      </c>
      <c r="B683" s="106">
        <v>21</v>
      </c>
      <c r="C683" s="106">
        <v>5</v>
      </c>
      <c r="D683" s="106">
        <v>5</v>
      </c>
      <c r="E683" s="7" t="s">
        <v>737</v>
      </c>
      <c r="H683" s="109">
        <f>IF('Раздел 21'!T35=SUM('Раздел 21'!T21:T34),0,1)</f>
        <v>0</v>
      </c>
    </row>
    <row r="684" spans="1:10" ht="12.75" x14ac:dyDescent="0.2">
      <c r="A684" s="106">
        <f t="shared" si="6"/>
        <v>609535</v>
      </c>
      <c r="B684" s="106">
        <v>21</v>
      </c>
      <c r="C684" s="106">
        <v>6</v>
      </c>
      <c r="D684" s="106">
        <v>6</v>
      </c>
      <c r="E684" s="7" t="s">
        <v>738</v>
      </c>
      <c r="H684" s="109">
        <f>IF('Раздел 21'!U35=SUM('Раздел 21'!U21:U34),0,1)</f>
        <v>0</v>
      </c>
    </row>
    <row r="685" spans="1:10" ht="12.75" x14ac:dyDescent="0.2">
      <c r="A685" s="106">
        <f t="shared" si="6"/>
        <v>609535</v>
      </c>
      <c r="B685" s="106">
        <v>21</v>
      </c>
      <c r="C685" s="106">
        <v>7</v>
      </c>
      <c r="D685" s="106">
        <v>7</v>
      </c>
      <c r="E685" s="7" t="s">
        <v>739</v>
      </c>
      <c r="H685" s="109">
        <f>IF('Раздел 21'!V35=SUM('Раздел 21'!V21:V34),0,1)</f>
        <v>0</v>
      </c>
    </row>
    <row r="686" spans="1:10" ht="12.75" x14ac:dyDescent="0.2">
      <c r="A686" s="106">
        <f t="shared" si="6"/>
        <v>609535</v>
      </c>
      <c r="B686" s="106">
        <v>21</v>
      </c>
      <c r="C686" s="106">
        <v>8</v>
      </c>
      <c r="D686" s="106">
        <v>8</v>
      </c>
      <c r="E686" s="7" t="s">
        <v>740</v>
      </c>
      <c r="H686" s="109">
        <f>IF('Раздел 21'!W35=SUM('Раздел 21'!W21:W34),0,1)</f>
        <v>0</v>
      </c>
    </row>
    <row r="687" spans="1:10" ht="12.75" x14ac:dyDescent="0.2">
      <c r="A687" s="106">
        <f t="shared" si="6"/>
        <v>609535</v>
      </c>
      <c r="B687" s="106">
        <v>21</v>
      </c>
      <c r="C687" s="106">
        <v>9</v>
      </c>
      <c r="D687" s="106">
        <v>9</v>
      </c>
      <c r="E687" s="7" t="s">
        <v>741</v>
      </c>
      <c r="H687" s="109">
        <f>IF('Раздел 21'!X35=SUM('Раздел 21'!X21:X34),0,1)</f>
        <v>0</v>
      </c>
    </row>
    <row r="688" spans="1:10" ht="12.75" x14ac:dyDescent="0.2">
      <c r="A688" s="106">
        <f t="shared" si="6"/>
        <v>609535</v>
      </c>
      <c r="B688" s="106">
        <v>21</v>
      </c>
      <c r="C688" s="106">
        <v>10</v>
      </c>
      <c r="D688" s="106">
        <v>10</v>
      </c>
      <c r="E688" s="7" t="s">
        <v>742</v>
      </c>
      <c r="H688" s="109">
        <f>IF('Раздел 21'!Y35=SUM('Раздел 21'!Y21:Y34),0,1)</f>
        <v>0</v>
      </c>
      <c r="J688" s="109"/>
    </row>
    <row r="689" spans="1:8" ht="12.75" x14ac:dyDescent="0.2">
      <c r="A689" s="106">
        <f t="shared" si="6"/>
        <v>609535</v>
      </c>
      <c r="B689" s="106">
        <v>21</v>
      </c>
      <c r="C689" s="106">
        <v>11</v>
      </c>
      <c r="D689" s="106">
        <v>11</v>
      </c>
      <c r="E689" s="7" t="s">
        <v>743</v>
      </c>
      <c r="H689" s="109">
        <f>IF('Раздел 21'!Z35=SUM('Раздел 21'!Z21:Z34),0,1)</f>
        <v>0</v>
      </c>
    </row>
    <row r="690" spans="1:8" ht="12.75" x14ac:dyDescent="0.2">
      <c r="A690" s="106">
        <f t="shared" si="6"/>
        <v>609535</v>
      </c>
      <c r="B690" s="106">
        <v>21</v>
      </c>
      <c r="C690" s="106">
        <v>12</v>
      </c>
      <c r="D690" s="106">
        <v>12</v>
      </c>
      <c r="E690" s="7" t="s">
        <v>744</v>
      </c>
      <c r="H690" s="109">
        <f>IF('Раздел 21'!Q21=SUM('Раздел 21'!R21:Y21),0,1)</f>
        <v>0</v>
      </c>
    </row>
    <row r="691" spans="1:8" ht="12.75" x14ac:dyDescent="0.2">
      <c r="A691" s="106">
        <f t="shared" si="6"/>
        <v>609535</v>
      </c>
      <c r="B691" s="106">
        <v>21</v>
      </c>
      <c r="C691" s="106">
        <v>13</v>
      </c>
      <c r="D691" s="106">
        <v>13</v>
      </c>
      <c r="E691" s="7" t="s">
        <v>745</v>
      </c>
      <c r="H691" s="109">
        <f>IF('Раздел 21'!Q22=SUM('Раздел 21'!R22:Y22),0,1)</f>
        <v>0</v>
      </c>
    </row>
    <row r="692" spans="1:8" ht="12.75" x14ac:dyDescent="0.2">
      <c r="A692" s="106">
        <f t="shared" si="6"/>
        <v>609535</v>
      </c>
      <c r="B692" s="106">
        <v>21</v>
      </c>
      <c r="C692" s="106">
        <v>14</v>
      </c>
      <c r="D692" s="106">
        <v>14</v>
      </c>
      <c r="E692" s="7" t="s">
        <v>746</v>
      </c>
      <c r="H692" s="109">
        <f>IF('Раздел 21'!Q23=SUM('Раздел 21'!R23:Y23),0,1)</f>
        <v>0</v>
      </c>
    </row>
    <row r="693" spans="1:8" ht="12.75" x14ac:dyDescent="0.2">
      <c r="A693" s="106">
        <f t="shared" si="6"/>
        <v>609535</v>
      </c>
      <c r="B693" s="106">
        <v>21</v>
      </c>
      <c r="C693" s="106">
        <v>15</v>
      </c>
      <c r="D693" s="106">
        <v>15</v>
      </c>
      <c r="E693" s="7" t="s">
        <v>747</v>
      </c>
      <c r="H693" s="109">
        <f>IF('Раздел 21'!Q24=SUM('Раздел 21'!R24:Y24),0,1)</f>
        <v>0</v>
      </c>
    </row>
    <row r="694" spans="1:8" ht="12.75" x14ac:dyDescent="0.2">
      <c r="A694" s="106">
        <f t="shared" si="6"/>
        <v>609535</v>
      </c>
      <c r="B694" s="106">
        <v>21</v>
      </c>
      <c r="C694" s="106">
        <v>16</v>
      </c>
      <c r="D694" s="106">
        <v>16</v>
      </c>
      <c r="E694" s="7" t="s">
        <v>748</v>
      </c>
      <c r="H694" s="109">
        <f>IF('Раздел 21'!Q25=SUM('Раздел 21'!R25:Y25),0,1)</f>
        <v>0</v>
      </c>
    </row>
    <row r="695" spans="1:8" ht="12.75" x14ac:dyDescent="0.2">
      <c r="A695" s="106">
        <f t="shared" si="6"/>
        <v>609535</v>
      </c>
      <c r="B695" s="106">
        <v>21</v>
      </c>
      <c r="C695" s="106">
        <v>17</v>
      </c>
      <c r="D695" s="106">
        <v>17</v>
      </c>
      <c r="E695" s="7" t="s">
        <v>749</v>
      </c>
      <c r="H695" s="109">
        <f>IF('Раздел 21'!Q26=SUM('Раздел 21'!R26:Y26),0,1)</f>
        <v>0</v>
      </c>
    </row>
    <row r="696" spans="1:8" ht="12.75" x14ac:dyDescent="0.2">
      <c r="A696" s="106">
        <f t="shared" si="6"/>
        <v>609535</v>
      </c>
      <c r="B696" s="106">
        <v>21</v>
      </c>
      <c r="C696" s="106">
        <v>18</v>
      </c>
      <c r="D696" s="106">
        <v>18</v>
      </c>
      <c r="E696" s="7" t="s">
        <v>750</v>
      </c>
      <c r="H696" s="109">
        <f>IF('Раздел 21'!Q27=SUM('Раздел 21'!R27:Y27),0,1)</f>
        <v>0</v>
      </c>
    </row>
    <row r="697" spans="1:8" ht="12.75" x14ac:dyDescent="0.2">
      <c r="A697" s="106">
        <f t="shared" si="6"/>
        <v>609535</v>
      </c>
      <c r="B697" s="106">
        <v>21</v>
      </c>
      <c r="C697" s="106">
        <v>19</v>
      </c>
      <c r="D697" s="106">
        <v>19</v>
      </c>
      <c r="E697" s="7" t="s">
        <v>751</v>
      </c>
      <c r="H697" s="109">
        <f>IF('Раздел 21'!Q28=SUM('Раздел 21'!R28:Y28),0,1)</f>
        <v>0</v>
      </c>
    </row>
    <row r="698" spans="1:8" ht="12.75" x14ac:dyDescent="0.2">
      <c r="A698" s="106">
        <f t="shared" si="6"/>
        <v>609535</v>
      </c>
      <c r="B698" s="106">
        <v>21</v>
      </c>
      <c r="C698" s="106">
        <v>20</v>
      </c>
      <c r="D698" s="106">
        <v>20</v>
      </c>
      <c r="E698" s="7" t="s">
        <v>752</v>
      </c>
      <c r="H698" s="109">
        <f>IF('Раздел 21'!Q29=SUM('Раздел 21'!R29:Y29),0,1)</f>
        <v>0</v>
      </c>
    </row>
    <row r="699" spans="1:8" ht="12.75" x14ac:dyDescent="0.2">
      <c r="A699" s="106">
        <f t="shared" si="6"/>
        <v>609535</v>
      </c>
      <c r="B699" s="106">
        <v>21</v>
      </c>
      <c r="C699" s="106">
        <v>21</v>
      </c>
      <c r="D699" s="106">
        <v>21</v>
      </c>
      <c r="E699" s="7" t="s">
        <v>785</v>
      </c>
      <c r="H699" s="109">
        <f>IF('Раздел 21'!Q30=SUM('Раздел 21'!R30:Y30),0,1)</f>
        <v>0</v>
      </c>
    </row>
    <row r="700" spans="1:8" ht="12.75" x14ac:dyDescent="0.2">
      <c r="A700" s="106">
        <f t="shared" si="6"/>
        <v>609535</v>
      </c>
      <c r="B700" s="106">
        <v>21</v>
      </c>
      <c r="C700" s="106">
        <v>22</v>
      </c>
      <c r="D700" s="106">
        <v>22</v>
      </c>
      <c r="E700" s="7" t="s">
        <v>786</v>
      </c>
      <c r="H700" s="109">
        <f>IF('Раздел 21'!Q31=SUM('Раздел 21'!R31:Y31),0,1)</f>
        <v>0</v>
      </c>
    </row>
    <row r="701" spans="1:8" ht="12.75" x14ac:dyDescent="0.2">
      <c r="A701" s="106">
        <f t="shared" si="6"/>
        <v>609535</v>
      </c>
      <c r="B701" s="106">
        <v>21</v>
      </c>
      <c r="C701" s="106">
        <v>23</v>
      </c>
      <c r="D701" s="106">
        <v>23</v>
      </c>
      <c r="E701" s="7" t="s">
        <v>787</v>
      </c>
      <c r="H701" s="109">
        <f>IF('Раздел 21'!Q32=SUM('Раздел 21'!R32:Y32),0,1)</f>
        <v>0</v>
      </c>
    </row>
    <row r="702" spans="1:8" ht="12.75" x14ac:dyDescent="0.2">
      <c r="A702" s="106">
        <f t="shared" si="6"/>
        <v>609535</v>
      </c>
      <c r="B702" s="106">
        <v>21</v>
      </c>
      <c r="C702" s="106">
        <v>24</v>
      </c>
      <c r="D702" s="106">
        <v>24</v>
      </c>
      <c r="E702" s="7" t="s">
        <v>788</v>
      </c>
      <c r="H702" s="109">
        <f>IF('Раздел 21'!Q33=SUM('Раздел 21'!R33:Y33),0,1)</f>
        <v>0</v>
      </c>
    </row>
    <row r="703" spans="1:8" ht="12.75" x14ac:dyDescent="0.2">
      <c r="A703" s="106">
        <f t="shared" si="6"/>
        <v>609535</v>
      </c>
      <c r="B703" s="106">
        <v>21</v>
      </c>
      <c r="C703" s="106">
        <v>25</v>
      </c>
      <c r="D703" s="106">
        <v>25</v>
      </c>
      <c r="E703" s="7" t="s">
        <v>789</v>
      </c>
      <c r="H703" s="109">
        <f>IF('Раздел 21'!Q34=SUM('Раздел 21'!R34:Y34),0,1)</f>
        <v>0</v>
      </c>
    </row>
    <row r="704" spans="1:8" ht="12.75" x14ac:dyDescent="0.2">
      <c r="A704" s="106">
        <f t="shared" si="6"/>
        <v>609535</v>
      </c>
      <c r="B704" s="106">
        <v>21</v>
      </c>
      <c r="C704" s="106">
        <v>26</v>
      </c>
      <c r="D704" s="106">
        <v>26</v>
      </c>
      <c r="E704" s="7" t="s">
        <v>790</v>
      </c>
      <c r="H704" s="109">
        <f>IF('Раздел 21'!Q35=SUM('Раздел 21'!R35:Y35),0,1)</f>
        <v>0</v>
      </c>
    </row>
    <row r="705" spans="1:8" ht="12.75" x14ac:dyDescent="0.2">
      <c r="A705" s="106">
        <f t="shared" si="6"/>
        <v>609535</v>
      </c>
      <c r="B705" s="106">
        <v>21</v>
      </c>
      <c r="C705" s="106">
        <v>27</v>
      </c>
      <c r="D705" s="106">
        <v>27</v>
      </c>
      <c r="E705" s="7" t="s">
        <v>793</v>
      </c>
      <c r="H705" s="109">
        <f>IF('Раздел 21'!Q21&lt;='Раздел 21'!P21,0,1)</f>
        <v>0</v>
      </c>
    </row>
    <row r="706" spans="1:8" ht="12.75" x14ac:dyDescent="0.2">
      <c r="A706" s="106">
        <f t="shared" si="6"/>
        <v>609535</v>
      </c>
      <c r="B706" s="106">
        <v>21</v>
      </c>
      <c r="C706" s="106">
        <v>28</v>
      </c>
      <c r="D706" s="106">
        <v>28</v>
      </c>
      <c r="E706" s="7" t="s">
        <v>794</v>
      </c>
      <c r="H706" s="109">
        <f>IF('Раздел 21'!Q22&lt;='Раздел 21'!P22,0,1)</f>
        <v>0</v>
      </c>
    </row>
    <row r="707" spans="1:8" ht="12.75" x14ac:dyDescent="0.2">
      <c r="A707" s="106">
        <f t="shared" si="6"/>
        <v>609535</v>
      </c>
      <c r="B707" s="106">
        <v>21</v>
      </c>
      <c r="C707" s="106">
        <v>29</v>
      </c>
      <c r="D707" s="106">
        <v>29</v>
      </c>
      <c r="E707" s="7" t="s">
        <v>795</v>
      </c>
      <c r="H707" s="109">
        <f>IF('Раздел 21'!Q23&lt;='Раздел 21'!P23,0,1)</f>
        <v>0</v>
      </c>
    </row>
    <row r="708" spans="1:8" ht="12.75" x14ac:dyDescent="0.2">
      <c r="A708" s="106">
        <f t="shared" si="6"/>
        <v>609535</v>
      </c>
      <c r="B708" s="106">
        <v>21</v>
      </c>
      <c r="C708" s="106">
        <v>30</v>
      </c>
      <c r="D708" s="106">
        <v>30</v>
      </c>
      <c r="E708" s="7" t="s">
        <v>796</v>
      </c>
      <c r="H708" s="109">
        <f>IF('Раздел 21'!Q24&lt;='Раздел 21'!P24,0,1)</f>
        <v>0</v>
      </c>
    </row>
    <row r="709" spans="1:8" ht="12.75" x14ac:dyDescent="0.2">
      <c r="A709" s="106">
        <f t="shared" si="6"/>
        <v>609535</v>
      </c>
      <c r="B709" s="106">
        <v>21</v>
      </c>
      <c r="C709" s="106">
        <v>31</v>
      </c>
      <c r="D709" s="106">
        <v>31</v>
      </c>
      <c r="E709" s="7" t="s">
        <v>797</v>
      </c>
      <c r="H709" s="109">
        <f>IF('Раздел 21'!Q25&lt;='Раздел 21'!P25,0,1)</f>
        <v>0</v>
      </c>
    </row>
    <row r="710" spans="1:8" ht="12.75" x14ac:dyDescent="0.2">
      <c r="A710" s="106">
        <f t="shared" si="6"/>
        <v>609535</v>
      </c>
      <c r="B710" s="106">
        <v>21</v>
      </c>
      <c r="C710" s="106">
        <v>32</v>
      </c>
      <c r="D710" s="106">
        <v>32</v>
      </c>
      <c r="E710" s="7" t="s">
        <v>798</v>
      </c>
      <c r="H710" s="109">
        <f>IF('Раздел 21'!Q26&lt;='Раздел 21'!P26,0,1)</f>
        <v>0</v>
      </c>
    </row>
    <row r="711" spans="1:8" ht="12.75" x14ac:dyDescent="0.2">
      <c r="A711" s="106">
        <f t="shared" si="6"/>
        <v>609535</v>
      </c>
      <c r="B711" s="106">
        <v>21</v>
      </c>
      <c r="C711" s="106">
        <v>33</v>
      </c>
      <c r="D711" s="106">
        <v>33</v>
      </c>
      <c r="E711" s="7" t="s">
        <v>799</v>
      </c>
      <c r="H711" s="109">
        <f>IF('Раздел 21'!Q27&lt;='Раздел 21'!P27,0,1)</f>
        <v>0</v>
      </c>
    </row>
    <row r="712" spans="1:8" ht="12.75" x14ac:dyDescent="0.2">
      <c r="A712" s="106">
        <f t="shared" si="6"/>
        <v>609535</v>
      </c>
      <c r="B712" s="106">
        <v>21</v>
      </c>
      <c r="C712" s="106">
        <v>34</v>
      </c>
      <c r="D712" s="106">
        <v>34</v>
      </c>
      <c r="E712" s="7" t="s">
        <v>800</v>
      </c>
      <c r="H712" s="109">
        <f>IF('Раздел 21'!Q28&lt;='Раздел 21'!P28,0,1)</f>
        <v>0</v>
      </c>
    </row>
    <row r="713" spans="1:8" ht="12.75" x14ac:dyDescent="0.2">
      <c r="A713" s="106">
        <f t="shared" si="6"/>
        <v>609535</v>
      </c>
      <c r="B713" s="106">
        <v>21</v>
      </c>
      <c r="C713" s="106">
        <v>35</v>
      </c>
      <c r="D713" s="106">
        <v>35</v>
      </c>
      <c r="E713" s="7" t="s">
        <v>801</v>
      </c>
      <c r="H713" s="109">
        <f>IF('Раздел 21'!Q29&lt;='Раздел 21'!P29,0,1)</f>
        <v>0</v>
      </c>
    </row>
    <row r="714" spans="1:8" ht="12.75" x14ac:dyDescent="0.2">
      <c r="A714" s="106">
        <f t="shared" si="6"/>
        <v>609535</v>
      </c>
      <c r="B714" s="106">
        <v>21</v>
      </c>
      <c r="C714" s="106">
        <v>36</v>
      </c>
      <c r="D714" s="106">
        <v>36</v>
      </c>
      <c r="E714" s="7" t="s">
        <v>802</v>
      </c>
      <c r="H714" s="109">
        <f>IF('Раздел 21'!Q30&lt;='Раздел 21'!P30,0,1)</f>
        <v>0</v>
      </c>
    </row>
    <row r="715" spans="1:8" ht="12.75" x14ac:dyDescent="0.2">
      <c r="A715" s="106">
        <f t="shared" si="6"/>
        <v>609535</v>
      </c>
      <c r="B715" s="106">
        <v>21</v>
      </c>
      <c r="C715" s="106">
        <v>37</v>
      </c>
      <c r="D715" s="106">
        <v>37</v>
      </c>
      <c r="E715" s="7" t="s">
        <v>803</v>
      </c>
      <c r="H715" s="109">
        <f>IF('Раздел 21'!Q31&lt;='Раздел 21'!P31,0,1)</f>
        <v>0</v>
      </c>
    </row>
    <row r="716" spans="1:8" ht="12.75" x14ac:dyDescent="0.2">
      <c r="A716" s="106">
        <f t="shared" si="6"/>
        <v>609535</v>
      </c>
      <c r="B716" s="106">
        <v>21</v>
      </c>
      <c r="C716" s="106">
        <v>38</v>
      </c>
      <c r="D716" s="106">
        <v>38</v>
      </c>
      <c r="E716" s="7" t="s">
        <v>804</v>
      </c>
      <c r="H716" s="109">
        <f>IF('Раздел 21'!Q32&lt;='Раздел 21'!P32,0,1)</f>
        <v>0</v>
      </c>
    </row>
    <row r="717" spans="1:8" ht="12.75" x14ac:dyDescent="0.2">
      <c r="A717" s="106">
        <f t="shared" si="6"/>
        <v>609535</v>
      </c>
      <c r="B717" s="106">
        <v>21</v>
      </c>
      <c r="C717" s="106">
        <v>39</v>
      </c>
      <c r="D717" s="106">
        <v>39</v>
      </c>
      <c r="E717" s="7" t="s">
        <v>805</v>
      </c>
      <c r="H717" s="109">
        <f>IF('Раздел 21'!Q33&lt;='Раздел 21'!P33,0,1)</f>
        <v>0</v>
      </c>
    </row>
    <row r="718" spans="1:8" ht="12.75" x14ac:dyDescent="0.2">
      <c r="A718" s="106">
        <f t="shared" si="6"/>
        <v>609535</v>
      </c>
      <c r="B718" s="106">
        <v>21</v>
      </c>
      <c r="C718" s="106">
        <v>40</v>
      </c>
      <c r="D718" s="106">
        <v>40</v>
      </c>
      <c r="E718" s="7" t="s">
        <v>806</v>
      </c>
      <c r="H718" s="109">
        <f>IF('Раздел 21'!Q34&lt;='Раздел 21'!P34,0,1)</f>
        <v>0</v>
      </c>
    </row>
    <row r="719" spans="1:8" ht="12.75" x14ac:dyDescent="0.2">
      <c r="A719" s="106">
        <f t="shared" si="6"/>
        <v>609535</v>
      </c>
      <c r="B719" s="106">
        <v>21</v>
      </c>
      <c r="C719" s="106">
        <v>41</v>
      </c>
      <c r="D719" s="106">
        <v>41</v>
      </c>
      <c r="E719" s="7" t="s">
        <v>792</v>
      </c>
      <c r="H719" s="109">
        <f>IF('Раздел 21'!Q35&lt;='Раздел 21'!P35,0,1)</f>
        <v>0</v>
      </c>
    </row>
    <row r="720" spans="1:8" ht="12.75" x14ac:dyDescent="0.2">
      <c r="A720" s="106">
        <f t="shared" si="6"/>
        <v>609535</v>
      </c>
      <c r="B720" s="106">
        <v>21</v>
      </c>
      <c r="C720" s="106">
        <v>42</v>
      </c>
      <c r="D720" s="106">
        <v>42</v>
      </c>
      <c r="E720" s="7" t="s">
        <v>791</v>
      </c>
      <c r="H720" s="109">
        <f>IF('Раздел 21'!Z21&lt;='Раздел 21'!P21,0,1)</f>
        <v>0</v>
      </c>
    </row>
    <row r="721" spans="1:8" ht="12.75" x14ac:dyDescent="0.2">
      <c r="A721" s="106">
        <f t="shared" si="6"/>
        <v>609535</v>
      </c>
      <c r="B721" s="106">
        <v>21</v>
      </c>
      <c r="C721" s="106">
        <v>43</v>
      </c>
      <c r="D721" s="106">
        <v>43</v>
      </c>
      <c r="E721" s="7" t="s">
        <v>807</v>
      </c>
      <c r="H721" s="109">
        <f>IF('Раздел 21'!Z22&lt;='Раздел 21'!P22,0,1)</f>
        <v>0</v>
      </c>
    </row>
    <row r="722" spans="1:8" ht="12.75" x14ac:dyDescent="0.2">
      <c r="A722" s="106">
        <f t="shared" si="6"/>
        <v>609535</v>
      </c>
      <c r="B722" s="106">
        <v>21</v>
      </c>
      <c r="C722" s="106">
        <v>44</v>
      </c>
      <c r="D722" s="106">
        <v>44</v>
      </c>
      <c r="E722" s="7" t="s">
        <v>808</v>
      </c>
      <c r="H722" s="109">
        <f>IF('Раздел 21'!Z23&lt;='Раздел 21'!P23,0,1)</f>
        <v>0</v>
      </c>
    </row>
    <row r="723" spans="1:8" ht="12.75" x14ac:dyDescent="0.2">
      <c r="A723" s="106">
        <f t="shared" si="6"/>
        <v>609535</v>
      </c>
      <c r="B723" s="106">
        <v>21</v>
      </c>
      <c r="C723" s="106">
        <v>45</v>
      </c>
      <c r="D723" s="106">
        <v>45</v>
      </c>
      <c r="E723" s="7" t="s">
        <v>809</v>
      </c>
      <c r="H723" s="109">
        <f>IF('Раздел 21'!Z24&lt;='Раздел 21'!P24,0,1)</f>
        <v>0</v>
      </c>
    </row>
    <row r="724" spans="1:8" ht="12.75" x14ac:dyDescent="0.2">
      <c r="A724" s="106">
        <f t="shared" si="6"/>
        <v>609535</v>
      </c>
      <c r="B724" s="106">
        <v>21</v>
      </c>
      <c r="C724" s="106">
        <v>46</v>
      </c>
      <c r="D724" s="106">
        <v>46</v>
      </c>
      <c r="E724" s="7" t="s">
        <v>821</v>
      </c>
      <c r="H724" s="109">
        <f>IF('Раздел 21'!Z25&lt;='Раздел 21'!P25,0,1)</f>
        <v>0</v>
      </c>
    </row>
    <row r="725" spans="1:8" ht="12.75" x14ac:dyDescent="0.2">
      <c r="A725" s="106">
        <f t="shared" si="6"/>
        <v>609535</v>
      </c>
      <c r="B725" s="106">
        <v>21</v>
      </c>
      <c r="C725" s="106">
        <v>47</v>
      </c>
      <c r="D725" s="106">
        <v>47</v>
      </c>
      <c r="E725" s="7" t="s">
        <v>822</v>
      </c>
      <c r="H725" s="109">
        <f>IF('Раздел 21'!Z26&lt;='Раздел 21'!P26,0,1)</f>
        <v>0</v>
      </c>
    </row>
    <row r="726" spans="1:8" ht="12.75" x14ac:dyDescent="0.2">
      <c r="A726" s="106">
        <f t="shared" si="6"/>
        <v>609535</v>
      </c>
      <c r="B726" s="106">
        <v>21</v>
      </c>
      <c r="C726" s="106">
        <v>48</v>
      </c>
      <c r="D726" s="106">
        <v>48</v>
      </c>
      <c r="E726" s="7" t="s">
        <v>823</v>
      </c>
      <c r="H726" s="109">
        <f>IF('Раздел 21'!Z27&lt;='Раздел 21'!P27,0,1)</f>
        <v>0</v>
      </c>
    </row>
    <row r="727" spans="1:8" ht="12.75" x14ac:dyDescent="0.2">
      <c r="A727" s="106">
        <f t="shared" si="6"/>
        <v>609535</v>
      </c>
      <c r="B727" s="106">
        <v>21</v>
      </c>
      <c r="C727" s="106">
        <v>49</v>
      </c>
      <c r="D727" s="106">
        <v>49</v>
      </c>
      <c r="E727" s="7" t="s">
        <v>824</v>
      </c>
      <c r="H727" s="109">
        <f>IF('Раздел 21'!Z28&lt;='Раздел 21'!P28,0,1)</f>
        <v>0</v>
      </c>
    </row>
    <row r="728" spans="1:8" ht="12.75" x14ac:dyDescent="0.2">
      <c r="A728" s="106">
        <f t="shared" si="6"/>
        <v>609535</v>
      </c>
      <c r="B728" s="106">
        <v>21</v>
      </c>
      <c r="C728" s="106">
        <v>50</v>
      </c>
      <c r="D728" s="106">
        <v>50</v>
      </c>
      <c r="E728" s="7" t="s">
        <v>825</v>
      </c>
      <c r="H728" s="109">
        <f>IF('Раздел 21'!Z29&lt;='Раздел 21'!P29,0,1)</f>
        <v>0</v>
      </c>
    </row>
    <row r="729" spans="1:8" ht="12.75" x14ac:dyDescent="0.2">
      <c r="A729" s="106">
        <f t="shared" si="6"/>
        <v>609535</v>
      </c>
      <c r="B729" s="106">
        <v>21</v>
      </c>
      <c r="C729" s="106">
        <v>51</v>
      </c>
      <c r="D729" s="106">
        <v>51</v>
      </c>
      <c r="E729" s="7" t="s">
        <v>826</v>
      </c>
      <c r="H729" s="109">
        <f>IF('Раздел 21'!Z30&lt;='Раздел 21'!P30,0,1)</f>
        <v>0</v>
      </c>
    </row>
    <row r="730" spans="1:8" ht="12.75" x14ac:dyDescent="0.2">
      <c r="A730" s="106">
        <f t="shared" si="6"/>
        <v>609535</v>
      </c>
      <c r="B730" s="106">
        <v>21</v>
      </c>
      <c r="C730" s="106">
        <v>52</v>
      </c>
      <c r="D730" s="106">
        <v>52</v>
      </c>
      <c r="E730" s="7" t="s">
        <v>827</v>
      </c>
      <c r="H730" s="109">
        <f>IF('Раздел 21'!Z31&lt;='Раздел 21'!P31,0,1)</f>
        <v>0</v>
      </c>
    </row>
    <row r="731" spans="1:8" ht="12.75" x14ac:dyDescent="0.2">
      <c r="A731" s="106">
        <f t="shared" si="6"/>
        <v>609535</v>
      </c>
      <c r="B731" s="106">
        <v>21</v>
      </c>
      <c r="C731" s="106">
        <v>53</v>
      </c>
      <c r="D731" s="106">
        <v>53</v>
      </c>
      <c r="E731" s="7" t="s">
        <v>828</v>
      </c>
      <c r="H731" s="109">
        <f>IF('Раздел 21'!Z32&lt;='Раздел 21'!P32,0,1)</f>
        <v>0</v>
      </c>
    </row>
    <row r="732" spans="1:8" ht="12.75" x14ac:dyDescent="0.2">
      <c r="A732" s="106">
        <f t="shared" si="6"/>
        <v>609535</v>
      </c>
      <c r="B732" s="106">
        <v>21</v>
      </c>
      <c r="C732" s="106">
        <v>54</v>
      </c>
      <c r="D732" s="106">
        <v>54</v>
      </c>
      <c r="E732" s="7" t="s">
        <v>829</v>
      </c>
      <c r="H732" s="109">
        <f>IF('Раздел 21'!Z33&lt;='Раздел 21'!P33,0,1)</f>
        <v>0</v>
      </c>
    </row>
    <row r="733" spans="1:8" ht="12.75" x14ac:dyDescent="0.2">
      <c r="A733" s="106">
        <f t="shared" si="6"/>
        <v>609535</v>
      </c>
      <c r="B733" s="106">
        <v>21</v>
      </c>
      <c r="C733" s="106">
        <v>55</v>
      </c>
      <c r="D733" s="106">
        <v>55</v>
      </c>
      <c r="E733" s="7" t="s">
        <v>830</v>
      </c>
      <c r="H733" s="109">
        <f>IF('Раздел 21'!Z34&lt;='Раздел 21'!P34,0,1)</f>
        <v>0</v>
      </c>
    </row>
    <row r="734" spans="1:8" ht="12.75" x14ac:dyDescent="0.2">
      <c r="A734" s="106">
        <f t="shared" si="6"/>
        <v>609535</v>
      </c>
      <c r="B734" s="106">
        <v>21</v>
      </c>
      <c r="C734" s="106">
        <v>56</v>
      </c>
      <c r="D734" s="106">
        <v>56</v>
      </c>
      <c r="E734" s="7" t="s">
        <v>831</v>
      </c>
      <c r="H734" s="109">
        <f>IF('Раздел 21'!Z35&lt;='Раздел 21'!P35,0,1)</f>
        <v>0</v>
      </c>
    </row>
    <row r="735" spans="1:8" ht="12.75" x14ac:dyDescent="0.2">
      <c r="A735" s="108">
        <f t="shared" si="6"/>
        <v>609535</v>
      </c>
      <c r="B735" s="108">
        <v>22</v>
      </c>
      <c r="C735" s="108">
        <v>0</v>
      </c>
      <c r="D735" s="108">
        <v>0</v>
      </c>
      <c r="E735" s="108" t="str">
        <f>CONCATENATE("Количество ошибок в разделе 22: ",H735)</f>
        <v>Количество ошибок в разделе 22: 0</v>
      </c>
      <c r="F735" s="108"/>
      <c r="G735" s="108"/>
      <c r="H735" s="110">
        <f>SUM(H736:H756)</f>
        <v>0</v>
      </c>
    </row>
    <row r="736" spans="1:8" ht="12.75" x14ac:dyDescent="0.2">
      <c r="A736" s="106">
        <f t="shared" si="6"/>
        <v>609535</v>
      </c>
      <c r="B736" s="106">
        <v>22</v>
      </c>
      <c r="C736" s="106">
        <v>1</v>
      </c>
      <c r="D736" s="106">
        <v>1</v>
      </c>
      <c r="E736" s="7" t="s">
        <v>832</v>
      </c>
      <c r="H736" s="109">
        <f>IF('Раздел 22'!P22&lt;='Раздел 22'!P21,0,1)</f>
        <v>0</v>
      </c>
    </row>
    <row r="737" spans="1:8" ht="12.75" x14ac:dyDescent="0.2">
      <c r="A737" s="106">
        <f t="shared" si="6"/>
        <v>609535</v>
      </c>
      <c r="B737" s="106">
        <v>22</v>
      </c>
      <c r="C737" s="106">
        <v>2</v>
      </c>
      <c r="D737" s="106">
        <v>2</v>
      </c>
      <c r="E737" s="7" t="s">
        <v>833</v>
      </c>
      <c r="H737" s="109">
        <f>IF('Раздел 22'!Q22&lt;='Раздел 22'!Q21,0,1)</f>
        <v>0</v>
      </c>
    </row>
    <row r="738" spans="1:8" ht="12.75" x14ac:dyDescent="0.2">
      <c r="A738" s="106">
        <f t="shared" si="6"/>
        <v>609535</v>
      </c>
      <c r="B738" s="106">
        <v>22</v>
      </c>
      <c r="C738" s="106">
        <v>3</v>
      </c>
      <c r="D738" s="106">
        <v>3</v>
      </c>
      <c r="E738" s="7" t="s">
        <v>430</v>
      </c>
      <c r="H738" s="109">
        <f>IF('Раздел 22'!R22&lt;='Раздел 22'!R21,0,1)</f>
        <v>0</v>
      </c>
    </row>
    <row r="739" spans="1:8" ht="12.75" x14ac:dyDescent="0.2">
      <c r="A739" s="106">
        <f t="shared" si="6"/>
        <v>609535</v>
      </c>
      <c r="B739" s="106">
        <v>22</v>
      </c>
      <c r="C739" s="106">
        <v>4</v>
      </c>
      <c r="D739" s="106">
        <v>4</v>
      </c>
      <c r="E739" s="7" t="s">
        <v>834</v>
      </c>
      <c r="H739" s="109">
        <f>IF('Раздел 22'!P24&lt;='Раздел 22'!P23,0,1)</f>
        <v>0</v>
      </c>
    </row>
    <row r="740" spans="1:8" ht="12.75" x14ac:dyDescent="0.2">
      <c r="A740" s="106">
        <f t="shared" si="6"/>
        <v>609535</v>
      </c>
      <c r="B740" s="106">
        <v>22</v>
      </c>
      <c r="C740" s="106">
        <v>5</v>
      </c>
      <c r="D740" s="106">
        <v>5</v>
      </c>
      <c r="E740" s="7" t="s">
        <v>835</v>
      </c>
      <c r="H740" s="109">
        <f>IF('Раздел 22'!Q24&lt;='Раздел 22'!Q23,0,1)</f>
        <v>0</v>
      </c>
    </row>
    <row r="741" spans="1:8" ht="12.75" x14ac:dyDescent="0.2">
      <c r="A741" s="106">
        <f t="shared" si="6"/>
        <v>609535</v>
      </c>
      <c r="B741" s="106">
        <v>22</v>
      </c>
      <c r="C741" s="106">
        <v>6</v>
      </c>
      <c r="D741" s="106">
        <v>6</v>
      </c>
      <c r="E741" s="7" t="s">
        <v>431</v>
      </c>
      <c r="H741" s="109">
        <f>IF('Раздел 22'!R24&lt;='Раздел 22'!R23,0,1)</f>
        <v>0</v>
      </c>
    </row>
    <row r="742" spans="1:8" ht="12.75" x14ac:dyDescent="0.2">
      <c r="A742" s="106">
        <f t="shared" si="6"/>
        <v>609535</v>
      </c>
      <c r="B742" s="106">
        <v>22</v>
      </c>
      <c r="C742" s="106">
        <v>7</v>
      </c>
      <c r="D742" s="106">
        <v>7</v>
      </c>
      <c r="E742" s="7" t="s">
        <v>836</v>
      </c>
      <c r="H742" s="109">
        <f>IF('Раздел 22'!P26&lt;='Раздел 22'!P25,0,1)</f>
        <v>0</v>
      </c>
    </row>
    <row r="743" spans="1:8" ht="12.75" x14ac:dyDescent="0.2">
      <c r="A743" s="106">
        <f t="shared" si="6"/>
        <v>609535</v>
      </c>
      <c r="B743" s="106">
        <v>22</v>
      </c>
      <c r="C743" s="106">
        <v>8</v>
      </c>
      <c r="D743" s="106">
        <v>8</v>
      </c>
      <c r="E743" s="7" t="s">
        <v>837</v>
      </c>
      <c r="H743" s="109">
        <f>IF('Раздел 22'!Q26&lt;='Раздел 22'!Q25,0,1)</f>
        <v>0</v>
      </c>
    </row>
    <row r="744" spans="1:8" ht="12.75" x14ac:dyDescent="0.2">
      <c r="A744" s="106">
        <f t="shared" si="6"/>
        <v>609535</v>
      </c>
      <c r="B744" s="106">
        <v>22</v>
      </c>
      <c r="C744" s="106">
        <v>9</v>
      </c>
      <c r="D744" s="106">
        <v>9</v>
      </c>
      <c r="E744" s="7" t="s">
        <v>432</v>
      </c>
      <c r="H744" s="109">
        <f>IF('Раздел 22'!R26&lt;='Раздел 22'!R25,0,1)</f>
        <v>0</v>
      </c>
    </row>
    <row r="745" spans="1:8" ht="12.75" x14ac:dyDescent="0.2">
      <c r="A745" s="106">
        <f t="shared" si="6"/>
        <v>609535</v>
      </c>
      <c r="B745" s="106">
        <v>22</v>
      </c>
      <c r="C745" s="106">
        <v>10</v>
      </c>
      <c r="D745" s="106">
        <v>10</v>
      </c>
      <c r="E745" s="7" t="s">
        <v>902</v>
      </c>
      <c r="H745" s="109">
        <f>IF('Раздел 22'!P25&lt;=SUM('Раздел 22'!P21,'Раздел 22'!P23),0,1)</f>
        <v>0</v>
      </c>
    </row>
    <row r="746" spans="1:8" ht="12.75" x14ac:dyDescent="0.2">
      <c r="A746" s="106">
        <f t="shared" si="6"/>
        <v>609535</v>
      </c>
      <c r="B746" s="106">
        <v>22</v>
      </c>
      <c r="C746" s="106">
        <v>11</v>
      </c>
      <c r="D746" s="106">
        <v>11</v>
      </c>
      <c r="E746" s="7" t="s">
        <v>903</v>
      </c>
      <c r="H746" s="109">
        <f>IF('Раздел 22'!Q25&lt;=SUM('Раздел 22'!Q21,'Раздел 22'!Q23),0,1)</f>
        <v>0</v>
      </c>
    </row>
    <row r="747" spans="1:8" ht="12.75" x14ac:dyDescent="0.2">
      <c r="A747" s="106">
        <f t="shared" si="6"/>
        <v>609535</v>
      </c>
      <c r="B747" s="106">
        <v>22</v>
      </c>
      <c r="C747" s="106">
        <v>12</v>
      </c>
      <c r="D747" s="106">
        <v>12</v>
      </c>
      <c r="E747" s="7" t="s">
        <v>904</v>
      </c>
      <c r="H747" s="109">
        <f>IF('Раздел 22'!R25&lt;=SUM('Раздел 22'!R21,'Раздел 22'!R23),0,1)</f>
        <v>0</v>
      </c>
    </row>
    <row r="748" spans="1:8" ht="12.75" x14ac:dyDescent="0.2">
      <c r="A748" s="106">
        <f t="shared" si="6"/>
        <v>609535</v>
      </c>
      <c r="B748" s="106">
        <v>22</v>
      </c>
      <c r="C748" s="106">
        <v>13</v>
      </c>
      <c r="D748" s="106">
        <v>13</v>
      </c>
      <c r="E748" s="7" t="s">
        <v>899</v>
      </c>
      <c r="H748" s="109">
        <f>IF('Раздел 22'!P26&lt;=SUM('Раздел 22'!P22,'Раздел 22'!P24),0,1)</f>
        <v>0</v>
      </c>
    </row>
    <row r="749" spans="1:8" ht="12.75" x14ac:dyDescent="0.2">
      <c r="A749" s="106">
        <f t="shared" si="6"/>
        <v>609535</v>
      </c>
      <c r="B749" s="106">
        <v>22</v>
      </c>
      <c r="C749" s="106">
        <v>14</v>
      </c>
      <c r="D749" s="106">
        <v>14</v>
      </c>
      <c r="E749" s="7" t="s">
        <v>900</v>
      </c>
      <c r="H749" s="109">
        <f>IF('Раздел 22'!Q26&lt;=SUM('Раздел 22'!Q22,'Раздел 22'!Q24),0,1)</f>
        <v>0</v>
      </c>
    </row>
    <row r="750" spans="1:8" ht="12.75" x14ac:dyDescent="0.2">
      <c r="A750" s="106">
        <f t="shared" si="6"/>
        <v>609535</v>
      </c>
      <c r="B750" s="106">
        <v>22</v>
      </c>
      <c r="C750" s="106">
        <v>15</v>
      </c>
      <c r="D750" s="106">
        <v>15</v>
      </c>
      <c r="E750" s="7" t="s">
        <v>901</v>
      </c>
      <c r="H750" s="109">
        <f>IF('Раздел 22'!R26&lt;=SUM('Раздел 22'!R22,'Раздел 22'!R24),0,1)</f>
        <v>0</v>
      </c>
    </row>
    <row r="751" spans="1:8" ht="12.75" x14ac:dyDescent="0.2">
      <c r="A751" s="106">
        <f t="shared" si="6"/>
        <v>609535</v>
      </c>
      <c r="B751" s="106">
        <v>22</v>
      </c>
      <c r="C751" s="106">
        <v>16</v>
      </c>
      <c r="D751" s="106">
        <v>16</v>
      </c>
      <c r="E751" s="7" t="s">
        <v>893</v>
      </c>
      <c r="H751" s="109">
        <f>IF('Раздел 22'!Q21&lt;='Раздел 22'!P21,0,1)</f>
        <v>0</v>
      </c>
    </row>
    <row r="752" spans="1:8" ht="12.75" x14ac:dyDescent="0.2">
      <c r="A752" s="106">
        <f t="shared" si="6"/>
        <v>609535</v>
      </c>
      <c r="B752" s="106">
        <v>22</v>
      </c>
      <c r="C752" s="106">
        <v>17</v>
      </c>
      <c r="D752" s="106">
        <v>17</v>
      </c>
      <c r="E752" s="7" t="s">
        <v>894</v>
      </c>
      <c r="H752" s="109">
        <f>IF('Раздел 22'!Q22&lt;='Раздел 22'!P22,0,1)</f>
        <v>0</v>
      </c>
    </row>
    <row r="753" spans="1:8" ht="12.75" x14ac:dyDescent="0.2">
      <c r="A753" s="106">
        <f t="shared" si="6"/>
        <v>609535</v>
      </c>
      <c r="B753" s="106">
        <v>22</v>
      </c>
      <c r="C753" s="106">
        <v>18</v>
      </c>
      <c r="D753" s="106">
        <v>18</v>
      </c>
      <c r="E753" s="7" t="s">
        <v>895</v>
      </c>
      <c r="H753" s="109">
        <f>IF('Раздел 22'!Q23&lt;='Раздел 22'!P23,0,1)</f>
        <v>0</v>
      </c>
    </row>
    <row r="754" spans="1:8" ht="12.75" x14ac:dyDescent="0.2">
      <c r="A754" s="106">
        <f t="shared" si="6"/>
        <v>609535</v>
      </c>
      <c r="B754" s="106">
        <v>22</v>
      </c>
      <c r="C754" s="106">
        <v>19</v>
      </c>
      <c r="D754" s="106">
        <v>19</v>
      </c>
      <c r="E754" s="7" t="s">
        <v>896</v>
      </c>
      <c r="H754" s="109">
        <f>IF('Раздел 22'!Q24&lt;='Раздел 22'!P24,0,1)</f>
        <v>0</v>
      </c>
    </row>
    <row r="755" spans="1:8" ht="12.75" x14ac:dyDescent="0.2">
      <c r="A755" s="106">
        <f t="shared" si="6"/>
        <v>609535</v>
      </c>
      <c r="B755" s="106">
        <v>22</v>
      </c>
      <c r="C755" s="106">
        <v>20</v>
      </c>
      <c r="D755" s="106">
        <v>20</v>
      </c>
      <c r="E755" s="7" t="s">
        <v>897</v>
      </c>
      <c r="H755" s="109">
        <f>IF('Раздел 22'!Q25&lt;='Раздел 22'!P25,0,1)</f>
        <v>0</v>
      </c>
    </row>
    <row r="756" spans="1:8" ht="12.75" x14ac:dyDescent="0.2">
      <c r="A756" s="106">
        <f t="shared" si="6"/>
        <v>609535</v>
      </c>
      <c r="B756" s="106">
        <v>22</v>
      </c>
      <c r="C756" s="106">
        <v>21</v>
      </c>
      <c r="D756" s="106">
        <v>21</v>
      </c>
      <c r="E756" s="7" t="s">
        <v>898</v>
      </c>
      <c r="H756" s="109">
        <f>IF('Раздел 22'!Q26&lt;='Раздел 22'!P26,0,1)</f>
        <v>0</v>
      </c>
    </row>
    <row r="757" spans="1:8" ht="12.75" x14ac:dyDescent="0.2">
      <c r="A757" s="108">
        <f t="shared" si="6"/>
        <v>609535</v>
      </c>
      <c r="B757" s="108">
        <v>23</v>
      </c>
      <c r="C757" s="108">
        <v>0</v>
      </c>
      <c r="D757" s="108">
        <v>0</v>
      </c>
      <c r="E757" s="108" t="str">
        <f>CONCATENATE("Межраздельный контроль - количество ошибок: ",H757)</f>
        <v>Межраздельный контроль - количество ошибок: 0</v>
      </c>
      <c r="F757" s="108"/>
      <c r="G757" s="108"/>
      <c r="H757" s="110">
        <f>SUM(H758:H853)</f>
        <v>0</v>
      </c>
    </row>
    <row r="758" spans="1:8" ht="12.75" x14ac:dyDescent="0.2">
      <c r="A758" s="106">
        <f t="shared" si="6"/>
        <v>609535</v>
      </c>
      <c r="B758" s="106">
        <v>23</v>
      </c>
      <c r="C758" s="106">
        <v>1</v>
      </c>
      <c r="D758" s="106">
        <v>1</v>
      </c>
      <c r="E758" s="7" t="s">
        <v>838</v>
      </c>
      <c r="H758" s="109">
        <f>IF('Раздел 4'!Q21=SUM('Раздел 1'!P21,'Раздел 1'!P23,'Раздел 1'!P25),0,1)</f>
        <v>0</v>
      </c>
    </row>
    <row r="759" spans="1:8" ht="12.75" x14ac:dyDescent="0.2">
      <c r="A759" s="106">
        <f t="shared" si="6"/>
        <v>609535</v>
      </c>
      <c r="B759" s="106">
        <v>23</v>
      </c>
      <c r="C759" s="106">
        <v>2</v>
      </c>
      <c r="D759" s="106">
        <v>2</v>
      </c>
      <c r="E759" s="7" t="s">
        <v>851</v>
      </c>
      <c r="H759" s="109">
        <f>IF(SUM('Раздел 4'!Q22:Q23)=SUM('Раздел 1'!Q22,'Раздел 1'!Q24,'Раздел 1'!Q26),0,1)</f>
        <v>0</v>
      </c>
    </row>
    <row r="760" spans="1:8" ht="12.75" x14ac:dyDescent="0.2">
      <c r="A760" s="106">
        <f t="shared" si="6"/>
        <v>609535</v>
      </c>
      <c r="B760" s="106">
        <v>23</v>
      </c>
      <c r="C760" s="106">
        <v>3</v>
      </c>
      <c r="D760" s="106">
        <v>3</v>
      </c>
      <c r="E760" s="7" t="s">
        <v>852</v>
      </c>
      <c r="H760" s="109">
        <f>IF('Раздел 4'!Q24=SUM('Раздел 1'!R22,'Раздел 1'!R24,'Раздел 1'!R26),0,1)</f>
        <v>0</v>
      </c>
    </row>
    <row r="761" spans="1:8" ht="12.75" x14ac:dyDescent="0.2">
      <c r="A761" s="106">
        <f t="shared" si="6"/>
        <v>609535</v>
      </c>
      <c r="B761" s="106">
        <v>23</v>
      </c>
      <c r="C761" s="106">
        <v>4</v>
      </c>
      <c r="D761" s="106">
        <v>4</v>
      </c>
      <c r="E761" s="7" t="s">
        <v>853</v>
      </c>
      <c r="H761" s="109">
        <f>IF('Раздел 4'!Q25=SUM('Раздел 1'!S22,'Раздел 1'!S24,'Раздел 1'!S26),0,1)</f>
        <v>0</v>
      </c>
    </row>
    <row r="762" spans="1:8" ht="12.75" x14ac:dyDescent="0.2">
      <c r="A762" s="106">
        <f t="shared" si="6"/>
        <v>609535</v>
      </c>
      <c r="B762" s="106">
        <v>23</v>
      </c>
      <c r="C762" s="106">
        <v>5</v>
      </c>
      <c r="D762" s="106">
        <v>5</v>
      </c>
      <c r="E762" s="7" t="s">
        <v>854</v>
      </c>
      <c r="H762" s="109">
        <f>IF('Раздел 4'!Q26=SUM('Раздел 1'!T21,'Раздел 1'!T23,'Раздел 1'!T25),0,1)</f>
        <v>0</v>
      </c>
    </row>
    <row r="763" spans="1:8" ht="12.75" x14ac:dyDescent="0.2">
      <c r="A763" s="106">
        <f t="shared" si="6"/>
        <v>609535</v>
      </c>
      <c r="B763" s="106">
        <v>23</v>
      </c>
      <c r="C763" s="106">
        <v>6</v>
      </c>
      <c r="D763" s="106">
        <v>6</v>
      </c>
      <c r="E763" s="7" t="s">
        <v>855</v>
      </c>
      <c r="H763" s="109">
        <f>IF(SUM('Раздел 4'!Q27:Q31)=SUM('Раздел 1'!U21,'Раздел 1'!U23,'Раздел 1'!U25),0,1)</f>
        <v>0</v>
      </c>
    </row>
    <row r="764" spans="1:8" ht="12.75" x14ac:dyDescent="0.2">
      <c r="A764" s="106">
        <f t="shared" si="6"/>
        <v>609535</v>
      </c>
      <c r="B764" s="106">
        <v>23</v>
      </c>
      <c r="C764" s="106">
        <v>7</v>
      </c>
      <c r="D764" s="106">
        <v>7</v>
      </c>
      <c r="E764" s="7" t="s">
        <v>856</v>
      </c>
      <c r="H764" s="109">
        <f>IF(SUM('Раздел 4'!Q32:Q34)=SUM('Раздел 1'!V21,'Раздел 1'!V23,'Раздел 1'!V25),0,1)</f>
        <v>0</v>
      </c>
    </row>
    <row r="765" spans="1:8" ht="12.75" x14ac:dyDescent="0.2">
      <c r="A765" s="106">
        <f t="shared" si="6"/>
        <v>609535</v>
      </c>
      <c r="B765" s="106">
        <v>23</v>
      </c>
      <c r="C765" s="106">
        <v>8</v>
      </c>
      <c r="D765" s="106">
        <v>8</v>
      </c>
      <c r="E765" s="7" t="s">
        <v>857</v>
      </c>
      <c r="H765" s="109">
        <f>IF('Раздел 4'!Q35=SUM('Раздел 1'!W21,'Раздел 1'!W23,'Раздел 1'!W25),0,1)</f>
        <v>0</v>
      </c>
    </row>
    <row r="766" spans="1:8" ht="12.75" x14ac:dyDescent="0.2">
      <c r="A766" s="106">
        <f t="shared" si="6"/>
        <v>609535</v>
      </c>
      <c r="B766" s="106">
        <v>23</v>
      </c>
      <c r="C766" s="106">
        <v>9</v>
      </c>
      <c r="D766" s="106">
        <v>9</v>
      </c>
      <c r="E766" s="7" t="s">
        <v>858</v>
      </c>
      <c r="H766" s="109">
        <f>IF('Раздел 3'!P21&lt;=SUM('Раздел 4'!P21:P26),0,1)</f>
        <v>0</v>
      </c>
    </row>
    <row r="767" spans="1:8" ht="12.75" x14ac:dyDescent="0.2">
      <c r="A767" s="106">
        <f t="shared" si="6"/>
        <v>609535</v>
      </c>
      <c r="B767" s="106">
        <v>23</v>
      </c>
      <c r="C767" s="106">
        <v>10</v>
      </c>
      <c r="D767" s="106">
        <v>10</v>
      </c>
      <c r="E767" s="7" t="s">
        <v>859</v>
      </c>
      <c r="H767" s="109">
        <f>IF('Раздел 3'!P22&lt;=SUM('Раздел 4'!P27:P31),0,1)</f>
        <v>0</v>
      </c>
    </row>
    <row r="768" spans="1:8" ht="12.75" x14ac:dyDescent="0.2">
      <c r="A768" s="106">
        <f t="shared" si="6"/>
        <v>609535</v>
      </c>
      <c r="B768" s="106">
        <v>23</v>
      </c>
      <c r="C768" s="106">
        <v>11</v>
      </c>
      <c r="D768" s="106">
        <v>11</v>
      </c>
      <c r="E768" s="7" t="s">
        <v>860</v>
      </c>
      <c r="H768" s="109">
        <f>IF('Раздел 3'!P23&lt;=SUM('Раздел 4'!P32:P34),0,1)</f>
        <v>0</v>
      </c>
    </row>
    <row r="769" spans="1:8" ht="12.75" x14ac:dyDescent="0.2">
      <c r="A769" s="106">
        <f t="shared" si="6"/>
        <v>609535</v>
      </c>
      <c r="B769" s="106">
        <v>23</v>
      </c>
      <c r="C769" s="106">
        <v>12</v>
      </c>
      <c r="D769" s="106">
        <v>12</v>
      </c>
      <c r="E769" s="7" t="s">
        <v>861</v>
      </c>
      <c r="H769" s="109">
        <f>IF('Раздел 4'!P35&gt;='Раздел 3'!P24,0,1)</f>
        <v>0</v>
      </c>
    </row>
    <row r="770" spans="1:8" ht="12.75" x14ac:dyDescent="0.2">
      <c r="A770" s="106">
        <f t="shared" si="6"/>
        <v>609535</v>
      </c>
      <c r="B770" s="106">
        <v>23</v>
      </c>
      <c r="C770" s="106">
        <v>13</v>
      </c>
      <c r="D770" s="106">
        <v>13</v>
      </c>
      <c r="E770" s="7" t="s">
        <v>862</v>
      </c>
      <c r="H770" s="109">
        <f>IF('Раздел 3'!Q21&lt;=SUM('Раздел 4'!U21:U26,'Раздел 4'!W21:W26,'Раздел 4'!Y21:Y26,'Раздел 4'!AA21:AA26,'Раздел 4'!AC21:AC26,'Раздел 4'!AE21:AE26,'Раздел 4'!AG21:AG26,'Раздел 4'!AI21:AI26),0,1)</f>
        <v>0</v>
      </c>
    </row>
    <row r="771" spans="1:8" ht="12.75" x14ac:dyDescent="0.2">
      <c r="A771" s="106">
        <f t="shared" si="6"/>
        <v>609535</v>
      </c>
      <c r="B771" s="106">
        <v>23</v>
      </c>
      <c r="C771" s="106">
        <v>14</v>
      </c>
      <c r="D771" s="106">
        <v>14</v>
      </c>
      <c r="E771" s="7" t="s">
        <v>863</v>
      </c>
      <c r="H771" s="109">
        <f>IF('Раздел 3'!Q22&lt;=SUM('Раздел 4'!U27:U31,'Раздел 4'!W27:W31,'Раздел 4'!Y27:Y31,'Раздел 4'!AA27:AA31,'Раздел 4'!AC27:AC31,'Раздел 4'!AE27:AE31,'Раздел 4'!AG27:AG31,'Раздел 4'!AI27:AI31),0,1)</f>
        <v>0</v>
      </c>
    </row>
    <row r="772" spans="1:8" ht="12.75" x14ac:dyDescent="0.2">
      <c r="A772" s="106">
        <f t="shared" si="6"/>
        <v>609535</v>
      </c>
      <c r="B772" s="106">
        <v>23</v>
      </c>
      <c r="C772" s="106">
        <v>15</v>
      </c>
      <c r="D772" s="106">
        <v>15</v>
      </c>
      <c r="E772" s="7" t="s">
        <v>864</v>
      </c>
      <c r="H772" s="109">
        <f>IF('Раздел 3'!Q23&lt;=SUM('Раздел 4'!U32:U34,'Раздел 4'!W32:W34,'Раздел 4'!Y32:Y34,'Раздел 4'!AA32:AA34,'Раздел 4'!AC32:AC34,'Раздел 4'!AE32:AE34,'Раздел 4'!AG32:AG34,'Раздел 4'!AI32:AI34),0,1)</f>
        <v>0</v>
      </c>
    </row>
    <row r="773" spans="1:8" ht="12.75" x14ac:dyDescent="0.2">
      <c r="A773" s="106">
        <f t="shared" si="6"/>
        <v>609535</v>
      </c>
      <c r="B773" s="106">
        <v>23</v>
      </c>
      <c r="C773" s="106">
        <v>16</v>
      </c>
      <c r="D773" s="106">
        <v>16</v>
      </c>
      <c r="E773" s="7" t="s">
        <v>6</v>
      </c>
      <c r="H773" s="109">
        <f>IF('Раздел 3'!Q24&lt;=SUM('Раздел 4'!U35,'Раздел 4'!W35,'Раздел 4'!Y35,'Раздел 4'!AA35,'Раздел 4'!AC35,'Раздел 4'!AE35,'Раздел 4'!AG35,'Раздел 4'!AI35),0,1)</f>
        <v>0</v>
      </c>
    </row>
    <row r="774" spans="1:8" ht="12.75" x14ac:dyDescent="0.2">
      <c r="A774" s="106">
        <f>P_3</f>
        <v>609535</v>
      </c>
      <c r="B774" s="106">
        <v>23</v>
      </c>
      <c r="C774" s="106">
        <v>17</v>
      </c>
      <c r="D774" s="106">
        <v>17</v>
      </c>
      <c r="E774" s="7" t="s">
        <v>881</v>
      </c>
      <c r="H774" s="109">
        <f>IF('Раздел 4'!Q35='Раздел 5'!P40,0,1)</f>
        <v>0</v>
      </c>
    </row>
    <row r="775" spans="1:8" ht="12.75" x14ac:dyDescent="0.2">
      <c r="A775" s="106">
        <f>P_3</f>
        <v>609535</v>
      </c>
      <c r="B775" s="106">
        <v>23</v>
      </c>
      <c r="C775" s="106">
        <v>18</v>
      </c>
      <c r="D775" s="106">
        <v>18</v>
      </c>
      <c r="E775" s="7" t="s">
        <v>882</v>
      </c>
      <c r="H775" s="109">
        <f>IF('Раздел 4'!T35='Раздел 5'!Q40,0,1)</f>
        <v>0</v>
      </c>
    </row>
    <row r="776" spans="1:8" ht="12.75" x14ac:dyDescent="0.2">
      <c r="A776" s="106">
        <f>P_3</f>
        <v>609535</v>
      </c>
      <c r="B776" s="106">
        <v>23</v>
      </c>
      <c r="C776" s="106">
        <v>19</v>
      </c>
      <c r="D776" s="106">
        <v>19</v>
      </c>
      <c r="E776" s="7" t="s">
        <v>883</v>
      </c>
      <c r="H776" s="109">
        <f>IF('Раздел 5'!R40='Раздел 4'!Q21,0,1)</f>
        <v>0</v>
      </c>
    </row>
    <row r="777" spans="1:8" ht="12.75" x14ac:dyDescent="0.2">
      <c r="A777" s="106">
        <f t="shared" ref="A777:A840" si="7">P_3</f>
        <v>609535</v>
      </c>
      <c r="B777" s="106">
        <v>23</v>
      </c>
      <c r="C777" s="106">
        <v>20</v>
      </c>
      <c r="D777" s="106">
        <v>20</v>
      </c>
      <c r="E777" s="7" t="s">
        <v>884</v>
      </c>
      <c r="H777" s="109">
        <f>IF('Раздел 5'!S40=SUM('Раздел 4'!Q22:Q23),0,1)</f>
        <v>0</v>
      </c>
    </row>
    <row r="778" spans="1:8" ht="12.75" x14ac:dyDescent="0.2">
      <c r="A778" s="106">
        <f t="shared" si="7"/>
        <v>609535</v>
      </c>
      <c r="B778" s="106">
        <v>23</v>
      </c>
      <c r="C778" s="106">
        <v>21</v>
      </c>
      <c r="D778" s="106">
        <v>21</v>
      </c>
      <c r="E778" s="7" t="s">
        <v>885</v>
      </c>
      <c r="H778" s="109">
        <f>IF('Раздел 5'!T40='Раздел 4'!Q31,0,1)</f>
        <v>0</v>
      </c>
    </row>
    <row r="779" spans="1:8" ht="12.75" x14ac:dyDescent="0.2">
      <c r="A779" s="106">
        <f t="shared" si="7"/>
        <v>609535</v>
      </c>
      <c r="B779" s="106">
        <v>23</v>
      </c>
      <c r="C779" s="106">
        <v>22</v>
      </c>
      <c r="D779" s="106">
        <v>22</v>
      </c>
      <c r="E779" s="7" t="s">
        <v>886</v>
      </c>
      <c r="H779" s="109">
        <f>IF('Раздел 5'!U40=SUM('Раздел 4'!Q32:Q34),0,1)</f>
        <v>0</v>
      </c>
    </row>
    <row r="780" spans="1:8" ht="12.75" x14ac:dyDescent="0.2">
      <c r="A780" s="106">
        <f t="shared" si="7"/>
        <v>609535</v>
      </c>
      <c r="B780" s="106">
        <v>23</v>
      </c>
      <c r="C780" s="106">
        <v>23</v>
      </c>
      <c r="D780" s="106">
        <v>23</v>
      </c>
      <c r="E780" s="7" t="s">
        <v>30</v>
      </c>
      <c r="H780" s="109">
        <f>IF('Раздел 5'!P41&lt;=SUM('Раздел 4'!V35,'Раздел 4'!X35,'Раздел 4'!Z35,'Раздел 4'!AB35,'Раздел 4'!AD35,'Раздел 4'!AF35,'Раздел 4'!AH35,'Раздел 4'!AJ35),0,1)</f>
        <v>0</v>
      </c>
    </row>
    <row r="781" spans="1:8" ht="12.75" x14ac:dyDescent="0.2">
      <c r="A781" s="106">
        <f t="shared" si="7"/>
        <v>609535</v>
      </c>
      <c r="B781" s="106">
        <v>23</v>
      </c>
      <c r="C781" s="106">
        <v>24</v>
      </c>
      <c r="D781" s="106">
        <v>24</v>
      </c>
      <c r="E781" s="7" t="s">
        <v>31</v>
      </c>
      <c r="H781" s="109">
        <f>IF('Раздел 12'!P22&lt;=SUM('Раздел 4'!Q35,'Раздел 4'!V35,'Раздел 4'!X35,'Раздел 4'!Z35,'Раздел 4'!AB35,'Раздел 4'!AD35,'Раздел 4'!AF35,'Раздел 4'!AH35,'Раздел 4'!AJ35),0,1)</f>
        <v>0</v>
      </c>
    </row>
    <row r="782" spans="1:8" ht="12.75" x14ac:dyDescent="0.2">
      <c r="A782" s="106">
        <f t="shared" si="7"/>
        <v>609535</v>
      </c>
      <c r="B782" s="106">
        <v>23</v>
      </c>
      <c r="C782" s="106">
        <v>25</v>
      </c>
      <c r="D782" s="106">
        <v>25</v>
      </c>
      <c r="E782" s="7" t="s">
        <v>32</v>
      </c>
      <c r="H782" s="109">
        <f>IF('Раздел 13'!P38&lt;=SUM('Раздел 4'!Q35,'Раздел 4'!V35,'Раздел 4'!X35,'Раздел 4'!Z35,'Раздел 4'!AB35,'Раздел 4'!AD35,'Раздел 4'!AF35,'Раздел 4'!AH35,'Раздел 4'!AJ35),0,1)</f>
        <v>0</v>
      </c>
    </row>
    <row r="783" spans="1:8" ht="12.75" x14ac:dyDescent="0.2">
      <c r="A783" s="106">
        <f t="shared" si="7"/>
        <v>609535</v>
      </c>
      <c r="B783" s="106">
        <v>23</v>
      </c>
      <c r="C783" s="106">
        <v>26</v>
      </c>
      <c r="D783" s="106">
        <v>26</v>
      </c>
      <c r="E783" s="7" t="s">
        <v>33</v>
      </c>
      <c r="H783" s="109">
        <f>IF('Раздел 19'!S21='Раздел 2'!P50,0,1)</f>
        <v>0</v>
      </c>
    </row>
    <row r="784" spans="1:8" ht="12.75" x14ac:dyDescent="0.2">
      <c r="A784" s="106">
        <f t="shared" si="7"/>
        <v>609535</v>
      </c>
      <c r="B784" s="106">
        <v>23</v>
      </c>
      <c r="C784" s="106">
        <v>27</v>
      </c>
      <c r="D784" s="106">
        <v>27</v>
      </c>
      <c r="E784" s="7" t="s">
        <v>34</v>
      </c>
      <c r="H784" s="109">
        <f>IF('Раздел 19'!P21='Раздел 20'!Z35,0,1)</f>
        <v>0</v>
      </c>
    </row>
    <row r="785" spans="1:8" ht="12.75" x14ac:dyDescent="0.2">
      <c r="A785" s="106">
        <f t="shared" si="7"/>
        <v>609535</v>
      </c>
      <c r="B785" s="106">
        <v>23</v>
      </c>
      <c r="C785" s="106">
        <v>28</v>
      </c>
      <c r="D785" s="106">
        <v>28</v>
      </c>
      <c r="E785" s="7" t="s">
        <v>35</v>
      </c>
      <c r="H785" s="109">
        <f>IF('Раздел 19'!P21&lt;='Раздел 20'!P35,0,1)</f>
        <v>0</v>
      </c>
    </row>
    <row r="786" spans="1:8" ht="12.75" x14ac:dyDescent="0.2">
      <c r="A786" s="106">
        <f t="shared" si="7"/>
        <v>609535</v>
      </c>
      <c r="B786" s="106">
        <v>23</v>
      </c>
      <c r="C786" s="106">
        <v>29</v>
      </c>
      <c r="D786" s="106">
        <v>29</v>
      </c>
      <c r="E786" s="7" t="s">
        <v>36</v>
      </c>
      <c r="H786" s="109">
        <f>IF('Раздел 19'!Q21&lt;='Раздел 20'!P35,0,1)</f>
        <v>0</v>
      </c>
    </row>
    <row r="787" spans="1:8" ht="12.75" x14ac:dyDescent="0.2">
      <c r="A787" s="106">
        <f t="shared" si="7"/>
        <v>609535</v>
      </c>
      <c r="B787" s="106">
        <v>23</v>
      </c>
      <c r="C787" s="106">
        <v>30</v>
      </c>
      <c r="D787" s="106">
        <v>30</v>
      </c>
      <c r="E787" s="7" t="s">
        <v>37</v>
      </c>
      <c r="H787" s="109">
        <f>IF('Раздел 19'!R21&lt;='Раздел 20'!P35,0,1)</f>
        <v>0</v>
      </c>
    </row>
    <row r="788" spans="1:8" ht="12.75" x14ac:dyDescent="0.2">
      <c r="A788" s="106">
        <f t="shared" si="7"/>
        <v>609535</v>
      </c>
      <c r="B788" s="106">
        <v>23</v>
      </c>
      <c r="C788" s="106">
        <v>31</v>
      </c>
      <c r="D788" s="106">
        <v>31</v>
      </c>
      <c r="E788" s="7" t="s">
        <v>44</v>
      </c>
      <c r="H788" s="109">
        <f>IF('Раздел 20'!P21=SUM('Раздел 4'!V21,'Раздел 4'!X21,'Раздел 4'!Z21,'Раздел 4'!AB21,'Раздел 4'!AD21,'Раздел 4'!AF21,'Раздел 4'!AH21,'Раздел 4'!AJ21),0,1)</f>
        <v>0</v>
      </c>
    </row>
    <row r="789" spans="1:8" ht="12.75" x14ac:dyDescent="0.2">
      <c r="A789" s="106">
        <f t="shared" si="7"/>
        <v>609535</v>
      </c>
      <c r="B789" s="106">
        <v>23</v>
      </c>
      <c r="C789" s="106">
        <v>32</v>
      </c>
      <c r="D789" s="106">
        <v>32</v>
      </c>
      <c r="E789" s="7" t="s">
        <v>45</v>
      </c>
      <c r="H789" s="109">
        <f>IF('Раздел 20'!P22=SUM('Раздел 4'!V22,'Раздел 4'!X22,'Раздел 4'!Z22,'Раздел 4'!AB22,'Раздел 4'!AD22,'Раздел 4'!AF22,'Раздел 4'!AH22,'Раздел 4'!AJ22),0,1)</f>
        <v>0</v>
      </c>
    </row>
    <row r="790" spans="1:8" ht="12.75" x14ac:dyDescent="0.2">
      <c r="A790" s="106">
        <f t="shared" si="7"/>
        <v>609535</v>
      </c>
      <c r="B790" s="106">
        <v>23</v>
      </c>
      <c r="C790" s="106">
        <v>33</v>
      </c>
      <c r="D790" s="106">
        <v>33</v>
      </c>
      <c r="E790" s="7" t="s">
        <v>46</v>
      </c>
      <c r="H790" s="109">
        <f>IF('Раздел 20'!P23=SUM('Раздел 4'!V23,'Раздел 4'!X23,'Раздел 4'!Z23,'Раздел 4'!AB23,'Раздел 4'!AD23,'Раздел 4'!AF23,'Раздел 4'!AH23,'Раздел 4'!AJ23),0,1)</f>
        <v>0</v>
      </c>
    </row>
    <row r="791" spans="1:8" ht="12.75" x14ac:dyDescent="0.2">
      <c r="A791" s="106">
        <f t="shared" si="7"/>
        <v>609535</v>
      </c>
      <c r="B791" s="106">
        <v>23</v>
      </c>
      <c r="C791" s="106">
        <v>34</v>
      </c>
      <c r="D791" s="106">
        <v>34</v>
      </c>
      <c r="E791" s="7" t="s">
        <v>47</v>
      </c>
      <c r="H791" s="109">
        <f>IF('Раздел 20'!P24=SUM('Раздел 4'!V24,'Раздел 4'!X24,'Раздел 4'!Z24,'Раздел 4'!AB24,'Раздел 4'!AD24,'Раздел 4'!AF24,'Раздел 4'!AH24,'Раздел 4'!AJ24),0,1)</f>
        <v>0</v>
      </c>
    </row>
    <row r="792" spans="1:8" ht="12.75" x14ac:dyDescent="0.2">
      <c r="A792" s="106">
        <f t="shared" si="7"/>
        <v>609535</v>
      </c>
      <c r="B792" s="106">
        <v>23</v>
      </c>
      <c r="C792" s="106">
        <v>35</v>
      </c>
      <c r="D792" s="106">
        <v>35</v>
      </c>
      <c r="E792" s="7" t="s">
        <v>48</v>
      </c>
      <c r="H792" s="109">
        <f>IF('Раздел 20'!P25=SUM('Раздел 4'!V25,'Раздел 4'!X25,'Раздел 4'!Z25,'Раздел 4'!AB25,'Раздел 4'!AD25,'Раздел 4'!AF25,'Раздел 4'!AH25,'Раздел 4'!AJ25),0,1)</f>
        <v>0</v>
      </c>
    </row>
    <row r="793" spans="1:8" ht="12.75" x14ac:dyDescent="0.2">
      <c r="A793" s="106">
        <f t="shared" si="7"/>
        <v>609535</v>
      </c>
      <c r="B793" s="106">
        <v>23</v>
      </c>
      <c r="C793" s="106">
        <v>36</v>
      </c>
      <c r="D793" s="106">
        <v>36</v>
      </c>
      <c r="E793" s="7" t="s">
        <v>49</v>
      </c>
      <c r="H793" s="109">
        <f>IF('Раздел 20'!P26=SUM('Раздел 4'!V26,'Раздел 4'!X26,'Раздел 4'!Z26,'Раздел 4'!AB26,'Раздел 4'!AD26,'Раздел 4'!AF26,'Раздел 4'!AH26,'Раздел 4'!AJ26),0,1)</f>
        <v>0</v>
      </c>
    </row>
    <row r="794" spans="1:8" ht="12.75" x14ac:dyDescent="0.2">
      <c r="A794" s="106">
        <f t="shared" si="7"/>
        <v>609535</v>
      </c>
      <c r="B794" s="106">
        <v>23</v>
      </c>
      <c r="C794" s="106">
        <v>37</v>
      </c>
      <c r="D794" s="106">
        <v>37</v>
      </c>
      <c r="E794" s="7" t="s">
        <v>50</v>
      </c>
      <c r="H794" s="109">
        <f>IF('Раздел 20'!P27=SUM('Раздел 4'!V27,'Раздел 4'!X27,'Раздел 4'!Z27,'Раздел 4'!AB27,'Раздел 4'!AD27,'Раздел 4'!AF27,'Раздел 4'!AH27,'Раздел 4'!AJ27),0,1)</f>
        <v>0</v>
      </c>
    </row>
    <row r="795" spans="1:8" ht="12.75" x14ac:dyDescent="0.2">
      <c r="A795" s="106">
        <f t="shared" si="7"/>
        <v>609535</v>
      </c>
      <c r="B795" s="106">
        <v>23</v>
      </c>
      <c r="C795" s="106">
        <v>38</v>
      </c>
      <c r="D795" s="106">
        <v>38</v>
      </c>
      <c r="E795" s="7" t="s">
        <v>51</v>
      </c>
      <c r="H795" s="109">
        <f>IF('Раздел 20'!P28=SUM('Раздел 4'!V28,'Раздел 4'!X28,'Раздел 4'!Z28,'Раздел 4'!AB28,'Раздел 4'!AD28,'Раздел 4'!AF28,'Раздел 4'!AH28,'Раздел 4'!AJ28),0,1)</f>
        <v>0</v>
      </c>
    </row>
    <row r="796" spans="1:8" ht="12.75" x14ac:dyDescent="0.2">
      <c r="A796" s="106">
        <f t="shared" si="7"/>
        <v>609535</v>
      </c>
      <c r="B796" s="106">
        <v>23</v>
      </c>
      <c r="C796" s="106">
        <v>39</v>
      </c>
      <c r="D796" s="106">
        <v>39</v>
      </c>
      <c r="E796" s="7" t="s">
        <v>52</v>
      </c>
      <c r="H796" s="109">
        <f>IF('Раздел 20'!P29=SUM('Раздел 4'!V29,'Раздел 4'!X29,'Раздел 4'!Z29,'Раздел 4'!AB29,'Раздел 4'!AD29,'Раздел 4'!AF29,'Раздел 4'!AH29,'Раздел 4'!AJ29),0,1)</f>
        <v>0</v>
      </c>
    </row>
    <row r="797" spans="1:8" ht="12.75" x14ac:dyDescent="0.2">
      <c r="A797" s="106">
        <f t="shared" si="7"/>
        <v>609535</v>
      </c>
      <c r="B797" s="106">
        <v>23</v>
      </c>
      <c r="C797" s="106">
        <v>40</v>
      </c>
      <c r="D797" s="106">
        <v>40</v>
      </c>
      <c r="E797" s="7" t="s">
        <v>53</v>
      </c>
      <c r="H797" s="109">
        <f>IF('Раздел 20'!P30=SUM('Раздел 4'!V30,'Раздел 4'!X30,'Раздел 4'!Z30,'Раздел 4'!AB30,'Раздел 4'!AD30,'Раздел 4'!AF30,'Раздел 4'!AH30,'Раздел 4'!AJ30),0,1)</f>
        <v>0</v>
      </c>
    </row>
    <row r="798" spans="1:8" ht="12.75" x14ac:dyDescent="0.2">
      <c r="A798" s="106">
        <f t="shared" si="7"/>
        <v>609535</v>
      </c>
      <c r="B798" s="106">
        <v>23</v>
      </c>
      <c r="C798" s="106">
        <v>41</v>
      </c>
      <c r="D798" s="106">
        <v>41</v>
      </c>
      <c r="E798" s="7" t="s">
        <v>54</v>
      </c>
      <c r="H798" s="109">
        <f>IF('Раздел 20'!P31=SUM('Раздел 4'!V31,'Раздел 4'!X31,'Раздел 4'!Z31,'Раздел 4'!AB31,'Раздел 4'!AD31,'Раздел 4'!AF31,'Раздел 4'!AH31,'Раздел 4'!AJ31),0,1)</f>
        <v>0</v>
      </c>
    </row>
    <row r="799" spans="1:8" ht="12.75" x14ac:dyDescent="0.2">
      <c r="A799" s="106">
        <f t="shared" si="7"/>
        <v>609535</v>
      </c>
      <c r="B799" s="106">
        <v>23</v>
      </c>
      <c r="C799" s="106">
        <v>42</v>
      </c>
      <c r="D799" s="106">
        <v>42</v>
      </c>
      <c r="E799" s="7" t="s">
        <v>55</v>
      </c>
      <c r="H799" s="109">
        <f>IF('Раздел 20'!P32=SUM('Раздел 4'!V32,'Раздел 4'!X32,'Раздел 4'!Z32,'Раздел 4'!AB32,'Раздел 4'!AD32,'Раздел 4'!AF32,'Раздел 4'!AH32,'Раздел 4'!AJ32),0,1)</f>
        <v>0</v>
      </c>
    </row>
    <row r="800" spans="1:8" ht="12.75" x14ac:dyDescent="0.2">
      <c r="A800" s="106">
        <f t="shared" si="7"/>
        <v>609535</v>
      </c>
      <c r="B800" s="106">
        <v>23</v>
      </c>
      <c r="C800" s="106">
        <v>43</v>
      </c>
      <c r="D800" s="106">
        <v>43</v>
      </c>
      <c r="E800" s="7" t="s">
        <v>56</v>
      </c>
      <c r="H800" s="109">
        <f>IF('Раздел 20'!P33=SUM('Раздел 4'!V33,'Раздел 4'!X33,'Раздел 4'!Z33,'Раздел 4'!AB33,'Раздел 4'!AD33,'Раздел 4'!AF33,'Раздел 4'!AH33,'Раздел 4'!AJ33),0,1)</f>
        <v>0</v>
      </c>
    </row>
    <row r="801" spans="1:8" ht="12.75" x14ac:dyDescent="0.2">
      <c r="A801" s="106">
        <f t="shared" si="7"/>
        <v>609535</v>
      </c>
      <c r="B801" s="106">
        <v>23</v>
      </c>
      <c r="C801" s="106">
        <v>44</v>
      </c>
      <c r="D801" s="106">
        <v>44</v>
      </c>
      <c r="E801" s="7" t="s">
        <v>57</v>
      </c>
      <c r="H801" s="109">
        <f>IF('Раздел 20'!P34=SUM('Раздел 4'!V34,'Раздел 4'!X34,'Раздел 4'!Z34,'Раздел 4'!AB34,'Раздел 4'!AD34,'Раздел 4'!AF34,'Раздел 4'!AH34,'Раздел 4'!AJ34),0,1)</f>
        <v>0</v>
      </c>
    </row>
    <row r="802" spans="1:8" ht="12.75" x14ac:dyDescent="0.2">
      <c r="A802" s="106">
        <f t="shared" si="7"/>
        <v>609535</v>
      </c>
      <c r="B802" s="106">
        <v>23</v>
      </c>
      <c r="C802" s="106">
        <v>45</v>
      </c>
      <c r="D802" s="106">
        <v>45</v>
      </c>
      <c r="E802" s="7" t="s">
        <v>58</v>
      </c>
      <c r="H802" s="109">
        <f>IF('Раздел 20'!P35=SUM('Раздел 4'!V35,'Раздел 4'!X35,'Раздел 4'!Z35,'Раздел 4'!AB35,'Раздел 4'!AD35,'Раздел 4'!AF35,'Раздел 4'!AH35,'Раздел 4'!AJ35),0,1)</f>
        <v>0</v>
      </c>
    </row>
    <row r="803" spans="1:8" ht="12.75" x14ac:dyDescent="0.2">
      <c r="A803" s="106">
        <f t="shared" si="7"/>
        <v>609535</v>
      </c>
      <c r="B803" s="106">
        <v>23</v>
      </c>
      <c r="C803" s="106">
        <v>46</v>
      </c>
      <c r="D803" s="106">
        <v>46</v>
      </c>
      <c r="E803" s="7" t="s">
        <v>38</v>
      </c>
      <c r="H803" s="109">
        <f>IF('Раздел 22'!P21&lt;='Раздел 4'!P40,0,1)</f>
        <v>0</v>
      </c>
    </row>
    <row r="804" spans="1:8" ht="12.75" x14ac:dyDescent="0.2">
      <c r="A804" s="106">
        <f t="shared" si="7"/>
        <v>609535</v>
      </c>
      <c r="B804" s="106">
        <v>23</v>
      </c>
      <c r="C804" s="106">
        <v>47</v>
      </c>
      <c r="D804" s="106">
        <v>47</v>
      </c>
      <c r="E804" s="7" t="s">
        <v>39</v>
      </c>
      <c r="H804" s="109">
        <f>IF('Раздел 22'!P22&lt;='Раздел 4'!P41,0,1)</f>
        <v>0</v>
      </c>
    </row>
    <row r="805" spans="1:8" ht="12.75" x14ac:dyDescent="0.2">
      <c r="A805" s="106">
        <f t="shared" si="7"/>
        <v>609535</v>
      </c>
      <c r="B805" s="106">
        <v>23</v>
      </c>
      <c r="C805" s="106">
        <v>48</v>
      </c>
      <c r="D805" s="106">
        <v>48</v>
      </c>
      <c r="E805" s="7" t="s">
        <v>40</v>
      </c>
      <c r="H805" s="109">
        <f>IF('Раздел 22'!P23&lt;='Раздел 4'!P42,0,1)</f>
        <v>0</v>
      </c>
    </row>
    <row r="806" spans="1:8" ht="12.75" x14ac:dyDescent="0.2">
      <c r="A806" s="106">
        <f t="shared" si="7"/>
        <v>609535</v>
      </c>
      <c r="B806" s="106">
        <v>23</v>
      </c>
      <c r="C806" s="106">
        <v>49</v>
      </c>
      <c r="D806" s="106">
        <v>49</v>
      </c>
      <c r="E806" s="7" t="s">
        <v>41</v>
      </c>
      <c r="H806" s="109">
        <f>IF('Раздел 22'!P24&lt;='Раздел 4'!P43,0,1)</f>
        <v>0</v>
      </c>
    </row>
    <row r="807" spans="1:8" ht="12.75" x14ac:dyDescent="0.2">
      <c r="A807" s="106">
        <f t="shared" si="7"/>
        <v>609535</v>
      </c>
      <c r="B807" s="106">
        <v>23</v>
      </c>
      <c r="C807" s="106">
        <v>50</v>
      </c>
      <c r="D807" s="106">
        <v>50</v>
      </c>
      <c r="E807" s="7" t="s">
        <v>42</v>
      </c>
      <c r="H807" s="109">
        <f>IF('Раздел 22'!P25&lt;='Раздел 4'!P44,0,1)</f>
        <v>0</v>
      </c>
    </row>
    <row r="808" spans="1:8" ht="12.75" x14ac:dyDescent="0.2">
      <c r="A808" s="106">
        <f t="shared" si="7"/>
        <v>609535</v>
      </c>
      <c r="B808" s="106">
        <v>23</v>
      </c>
      <c r="C808" s="106">
        <v>51</v>
      </c>
      <c r="D808" s="106">
        <v>51</v>
      </c>
      <c r="E808" s="7" t="s">
        <v>43</v>
      </c>
      <c r="H808" s="109">
        <f>IF('Раздел 22'!P26&lt;='Раздел 4'!P45,0,1)</f>
        <v>0</v>
      </c>
    </row>
    <row r="809" spans="1:8" s="168" customFormat="1" ht="12.75" x14ac:dyDescent="0.2">
      <c r="A809" s="168">
        <f t="shared" si="7"/>
        <v>609535</v>
      </c>
      <c r="B809" s="168">
        <v>23</v>
      </c>
      <c r="C809" s="168">
        <v>52</v>
      </c>
      <c r="D809" s="168">
        <v>52</v>
      </c>
      <c r="E809" s="169" t="s">
        <v>422</v>
      </c>
      <c r="H809" s="170">
        <f>IF('Раздел 22'!R21&lt;='Раздел 4'!P40,0,1)</f>
        <v>0</v>
      </c>
    </row>
    <row r="810" spans="1:8" s="168" customFormat="1" ht="12.75" x14ac:dyDescent="0.2">
      <c r="A810" s="168">
        <f t="shared" si="7"/>
        <v>609535</v>
      </c>
      <c r="B810" s="168">
        <v>23</v>
      </c>
      <c r="C810" s="168">
        <v>53</v>
      </c>
      <c r="D810" s="168">
        <v>53</v>
      </c>
      <c r="E810" s="169" t="s">
        <v>423</v>
      </c>
      <c r="H810" s="170">
        <f>IF('Раздел 22'!R22&lt;='Раздел 4'!P41,0,1)</f>
        <v>0</v>
      </c>
    </row>
    <row r="811" spans="1:8" s="168" customFormat="1" ht="12.75" x14ac:dyDescent="0.2">
      <c r="A811" s="168">
        <f t="shared" si="7"/>
        <v>609535</v>
      </c>
      <c r="B811" s="168">
        <v>23</v>
      </c>
      <c r="C811" s="168">
        <v>54</v>
      </c>
      <c r="D811" s="168">
        <v>54</v>
      </c>
      <c r="E811" s="169" t="s">
        <v>424</v>
      </c>
      <c r="H811" s="170">
        <f>IF('Раздел 22'!R23&lt;='Раздел 4'!P42,0,1)</f>
        <v>0</v>
      </c>
    </row>
    <row r="812" spans="1:8" s="168" customFormat="1" ht="12.75" x14ac:dyDescent="0.2">
      <c r="A812" s="168">
        <f t="shared" si="7"/>
        <v>609535</v>
      </c>
      <c r="B812" s="168">
        <v>23</v>
      </c>
      <c r="C812" s="168">
        <v>55</v>
      </c>
      <c r="D812" s="168">
        <v>55</v>
      </c>
      <c r="E812" s="169" t="s">
        <v>888</v>
      </c>
      <c r="H812" s="170">
        <f>IF('Раздел 22'!R24&lt;='Раздел 4'!P43,0,1)</f>
        <v>0</v>
      </c>
    </row>
    <row r="813" spans="1:8" s="168" customFormat="1" ht="12.75" x14ac:dyDescent="0.2">
      <c r="A813" s="168">
        <f t="shared" si="7"/>
        <v>609535</v>
      </c>
      <c r="B813" s="168">
        <v>23</v>
      </c>
      <c r="C813" s="168">
        <v>56</v>
      </c>
      <c r="D813" s="168">
        <v>56</v>
      </c>
      <c r="E813" s="169" t="s">
        <v>889</v>
      </c>
      <c r="H813" s="170">
        <f>IF('Раздел 22'!R25&lt;='Раздел 4'!P44,0,1)</f>
        <v>0</v>
      </c>
    </row>
    <row r="814" spans="1:8" s="168" customFormat="1" ht="12.75" x14ac:dyDescent="0.2">
      <c r="A814" s="168">
        <f t="shared" si="7"/>
        <v>609535</v>
      </c>
      <c r="B814" s="168">
        <v>23</v>
      </c>
      <c r="C814" s="168">
        <v>57</v>
      </c>
      <c r="D814" s="168">
        <v>57</v>
      </c>
      <c r="E814" s="169" t="s">
        <v>427</v>
      </c>
      <c r="H814" s="170">
        <f>IF('Раздел 22'!R26&lt;='Раздел 4'!P45,0,1)</f>
        <v>0</v>
      </c>
    </row>
    <row r="815" spans="1:8" ht="12.75" x14ac:dyDescent="0.2">
      <c r="A815" s="106">
        <f t="shared" si="7"/>
        <v>609535</v>
      </c>
      <c r="B815" s="106">
        <v>23</v>
      </c>
      <c r="C815" s="106">
        <v>58</v>
      </c>
      <c r="D815" s="106">
        <v>58</v>
      </c>
      <c r="E815" s="7" t="s">
        <v>240</v>
      </c>
      <c r="H815" s="109">
        <f>IF('Раздел 19'!P22&lt;='Раздел 4'!V35,0,1)</f>
        <v>0</v>
      </c>
    </row>
    <row r="816" spans="1:8" ht="12.75" x14ac:dyDescent="0.2">
      <c r="A816" s="106">
        <f t="shared" si="7"/>
        <v>609535</v>
      </c>
      <c r="B816" s="106">
        <v>23</v>
      </c>
      <c r="C816" s="106">
        <v>59</v>
      </c>
      <c r="D816" s="106">
        <v>59</v>
      </c>
      <c r="E816" s="7" t="s">
        <v>241</v>
      </c>
      <c r="H816" s="109">
        <f>IF('Раздел 19'!P23&lt;='Раздел 4'!X35,0,1)</f>
        <v>0</v>
      </c>
    </row>
    <row r="817" spans="1:8" ht="12.75" x14ac:dyDescent="0.2">
      <c r="A817" s="106">
        <f t="shared" si="7"/>
        <v>609535</v>
      </c>
      <c r="B817" s="106">
        <v>23</v>
      </c>
      <c r="C817" s="106">
        <v>60</v>
      </c>
      <c r="D817" s="106">
        <v>60</v>
      </c>
      <c r="E817" s="7" t="s">
        <v>242</v>
      </c>
      <c r="H817" s="109">
        <f>IF('Раздел 19'!P24&lt;='Раздел 4'!Z35,0,1)</f>
        <v>0</v>
      </c>
    </row>
    <row r="818" spans="1:8" ht="12.75" x14ac:dyDescent="0.2">
      <c r="A818" s="106">
        <f t="shared" si="7"/>
        <v>609535</v>
      </c>
      <c r="B818" s="106">
        <v>23</v>
      </c>
      <c r="C818" s="106">
        <v>61</v>
      </c>
      <c r="D818" s="106">
        <v>61</v>
      </c>
      <c r="E818" s="7" t="s">
        <v>243</v>
      </c>
      <c r="H818" s="109">
        <f>IF('Раздел 19'!P25&lt;='Раздел 4'!AB35,0,1)</f>
        <v>0</v>
      </c>
    </row>
    <row r="819" spans="1:8" ht="12.75" x14ac:dyDescent="0.2">
      <c r="A819" s="106">
        <f t="shared" si="7"/>
        <v>609535</v>
      </c>
      <c r="B819" s="106">
        <v>23</v>
      </c>
      <c r="C819" s="106">
        <v>62</v>
      </c>
      <c r="D819" s="106">
        <v>62</v>
      </c>
      <c r="E819" s="7" t="s">
        <v>244</v>
      </c>
      <c r="H819" s="109">
        <f>IF('Раздел 19'!P26&lt;='Раздел 4'!AD35,0,1)</f>
        <v>0</v>
      </c>
    </row>
    <row r="820" spans="1:8" ht="12.75" x14ac:dyDescent="0.2">
      <c r="A820" s="106">
        <f t="shared" si="7"/>
        <v>609535</v>
      </c>
      <c r="B820" s="106">
        <v>23</v>
      </c>
      <c r="C820" s="106">
        <v>63</v>
      </c>
      <c r="D820" s="106">
        <v>63</v>
      </c>
      <c r="E820" s="7" t="s">
        <v>245</v>
      </c>
      <c r="H820" s="109">
        <f>IF('Раздел 19'!P27&lt;='Раздел 4'!AF35,0,1)</f>
        <v>0</v>
      </c>
    </row>
    <row r="821" spans="1:8" ht="12.75" x14ac:dyDescent="0.2">
      <c r="A821" s="106">
        <f t="shared" si="7"/>
        <v>609535</v>
      </c>
      <c r="B821" s="106">
        <v>23</v>
      </c>
      <c r="C821" s="106">
        <v>64</v>
      </c>
      <c r="D821" s="106">
        <v>64</v>
      </c>
      <c r="E821" s="7" t="s">
        <v>246</v>
      </c>
      <c r="H821" s="109">
        <f>IF('Раздел 19'!P28&lt;='Раздел 4'!AH35,0,1)</f>
        <v>0</v>
      </c>
    </row>
    <row r="822" spans="1:8" ht="12.75" x14ac:dyDescent="0.2">
      <c r="A822" s="106">
        <f t="shared" si="7"/>
        <v>609535</v>
      </c>
      <c r="B822" s="106">
        <v>23</v>
      </c>
      <c r="C822" s="106">
        <v>65</v>
      </c>
      <c r="D822" s="106">
        <v>65</v>
      </c>
      <c r="E822" s="7" t="s">
        <v>247</v>
      </c>
      <c r="H822" s="109">
        <f>IF('Раздел 19'!P29&lt;='Раздел 4'!AJ35,0,1)</f>
        <v>0</v>
      </c>
    </row>
    <row r="823" spans="1:8" ht="12.75" x14ac:dyDescent="0.2">
      <c r="A823" s="106">
        <f t="shared" si="7"/>
        <v>609535</v>
      </c>
      <c r="B823" s="106">
        <v>23</v>
      </c>
      <c r="C823" s="106">
        <v>66</v>
      </c>
      <c r="D823" s="106">
        <v>66</v>
      </c>
      <c r="E823" s="7" t="s">
        <v>248</v>
      </c>
      <c r="H823" s="109">
        <f>IF('Раздел 19'!Q22&lt;='Раздел 4'!V35,0,1)</f>
        <v>0</v>
      </c>
    </row>
    <row r="824" spans="1:8" ht="12.75" x14ac:dyDescent="0.2">
      <c r="A824" s="106">
        <f t="shared" si="7"/>
        <v>609535</v>
      </c>
      <c r="B824" s="106">
        <v>23</v>
      </c>
      <c r="C824" s="106">
        <v>67</v>
      </c>
      <c r="D824" s="106">
        <v>67</v>
      </c>
      <c r="E824" s="7" t="s">
        <v>249</v>
      </c>
      <c r="H824" s="109">
        <f>IF('Раздел 19'!Q23&lt;='Раздел 4'!X35,0,1)</f>
        <v>0</v>
      </c>
    </row>
    <row r="825" spans="1:8" ht="12.75" x14ac:dyDescent="0.2">
      <c r="A825" s="106">
        <f t="shared" si="7"/>
        <v>609535</v>
      </c>
      <c r="B825" s="106">
        <v>23</v>
      </c>
      <c r="C825" s="106">
        <v>68</v>
      </c>
      <c r="D825" s="106">
        <v>68</v>
      </c>
      <c r="E825" s="7" t="s">
        <v>250</v>
      </c>
      <c r="H825" s="109">
        <f>IF('Раздел 19'!Q24&lt;='Раздел 4'!Z35,0,1)</f>
        <v>0</v>
      </c>
    </row>
    <row r="826" spans="1:8" ht="12.75" x14ac:dyDescent="0.2">
      <c r="A826" s="106">
        <f t="shared" si="7"/>
        <v>609535</v>
      </c>
      <c r="B826" s="106">
        <v>23</v>
      </c>
      <c r="C826" s="106">
        <v>69</v>
      </c>
      <c r="D826" s="106">
        <v>69</v>
      </c>
      <c r="E826" s="7" t="s">
        <v>251</v>
      </c>
      <c r="H826" s="109">
        <f>IF('Раздел 19'!Q25&lt;='Раздел 4'!AB35,0,1)</f>
        <v>0</v>
      </c>
    </row>
    <row r="827" spans="1:8" ht="12.75" x14ac:dyDescent="0.2">
      <c r="A827" s="106">
        <f t="shared" si="7"/>
        <v>609535</v>
      </c>
      <c r="B827" s="106">
        <v>23</v>
      </c>
      <c r="C827" s="106">
        <v>70</v>
      </c>
      <c r="D827" s="106">
        <v>70</v>
      </c>
      <c r="E827" s="7" t="s">
        <v>252</v>
      </c>
      <c r="H827" s="109">
        <f>IF('Раздел 19'!Q26&lt;='Раздел 4'!AD35,0,1)</f>
        <v>0</v>
      </c>
    </row>
    <row r="828" spans="1:8" ht="12.75" x14ac:dyDescent="0.2">
      <c r="A828" s="106">
        <f t="shared" si="7"/>
        <v>609535</v>
      </c>
      <c r="B828" s="106">
        <v>23</v>
      </c>
      <c r="C828" s="106">
        <v>71</v>
      </c>
      <c r="D828" s="106">
        <v>71</v>
      </c>
      <c r="E828" s="7" t="s">
        <v>253</v>
      </c>
      <c r="H828" s="109">
        <f>IF('Раздел 19'!Q27&lt;='Раздел 4'!AF35,0,1)</f>
        <v>0</v>
      </c>
    </row>
    <row r="829" spans="1:8" ht="12.75" x14ac:dyDescent="0.2">
      <c r="A829" s="106">
        <f t="shared" si="7"/>
        <v>609535</v>
      </c>
      <c r="B829" s="106">
        <v>23</v>
      </c>
      <c r="C829" s="106">
        <v>72</v>
      </c>
      <c r="D829" s="106">
        <v>72</v>
      </c>
      <c r="E829" s="7" t="s">
        <v>254</v>
      </c>
      <c r="H829" s="109">
        <f>IF('Раздел 19'!Q28&lt;='Раздел 4'!AH35,0,1)</f>
        <v>0</v>
      </c>
    </row>
    <row r="830" spans="1:8" ht="12.75" x14ac:dyDescent="0.2">
      <c r="A830" s="106">
        <f t="shared" si="7"/>
        <v>609535</v>
      </c>
      <c r="B830" s="106">
        <v>23</v>
      </c>
      <c r="C830" s="106">
        <v>73</v>
      </c>
      <c r="D830" s="106">
        <v>73</v>
      </c>
      <c r="E830" s="7" t="s">
        <v>255</v>
      </c>
      <c r="H830" s="109">
        <f>IF('Раздел 19'!Q29&lt;='Раздел 4'!AJ35,0,1)</f>
        <v>0</v>
      </c>
    </row>
    <row r="831" spans="1:8" ht="12.75" x14ac:dyDescent="0.2">
      <c r="A831" s="106">
        <f t="shared" si="7"/>
        <v>609535</v>
      </c>
      <c r="B831" s="106">
        <v>23</v>
      </c>
      <c r="C831" s="106">
        <v>74</v>
      </c>
      <c r="D831" s="106">
        <v>74</v>
      </c>
      <c r="E831" s="7" t="s">
        <v>256</v>
      </c>
      <c r="H831" s="109">
        <f>IF('Раздел 19'!R22&lt;='Раздел 4'!V35,0,1)</f>
        <v>0</v>
      </c>
    </row>
    <row r="832" spans="1:8" ht="12.75" x14ac:dyDescent="0.2">
      <c r="A832" s="106">
        <f t="shared" si="7"/>
        <v>609535</v>
      </c>
      <c r="B832" s="106">
        <v>23</v>
      </c>
      <c r="C832" s="106">
        <v>75</v>
      </c>
      <c r="D832" s="106">
        <v>75</v>
      </c>
      <c r="E832" s="7" t="s">
        <v>257</v>
      </c>
      <c r="H832" s="109">
        <f>IF('Раздел 19'!R23&lt;='Раздел 4'!X35,0,1)</f>
        <v>0</v>
      </c>
    </row>
    <row r="833" spans="1:8" ht="12.75" x14ac:dyDescent="0.2">
      <c r="A833" s="106">
        <f t="shared" si="7"/>
        <v>609535</v>
      </c>
      <c r="B833" s="106">
        <v>23</v>
      </c>
      <c r="C833" s="106">
        <v>76</v>
      </c>
      <c r="D833" s="106">
        <v>76</v>
      </c>
      <c r="E833" s="7" t="s">
        <v>258</v>
      </c>
      <c r="H833" s="109">
        <f>IF('Раздел 19'!R24&lt;='Раздел 4'!Z35,0,1)</f>
        <v>0</v>
      </c>
    </row>
    <row r="834" spans="1:8" ht="12.75" x14ac:dyDescent="0.2">
      <c r="A834" s="106">
        <f t="shared" si="7"/>
        <v>609535</v>
      </c>
      <c r="B834" s="106">
        <v>23</v>
      </c>
      <c r="C834" s="106">
        <v>77</v>
      </c>
      <c r="D834" s="106">
        <v>77</v>
      </c>
      <c r="E834" s="7" t="s">
        <v>259</v>
      </c>
      <c r="H834" s="109">
        <f>IF('Раздел 19'!R25&lt;='Раздел 4'!AB35,0,1)</f>
        <v>0</v>
      </c>
    </row>
    <row r="835" spans="1:8" ht="12.75" x14ac:dyDescent="0.2">
      <c r="A835" s="106">
        <f t="shared" si="7"/>
        <v>609535</v>
      </c>
      <c r="B835" s="106">
        <v>23</v>
      </c>
      <c r="C835" s="106">
        <v>78</v>
      </c>
      <c r="D835" s="106">
        <v>78</v>
      </c>
      <c r="E835" s="7" t="s">
        <v>260</v>
      </c>
      <c r="H835" s="109">
        <f>IF('Раздел 19'!R26&lt;='Раздел 4'!AD35,0,1)</f>
        <v>0</v>
      </c>
    </row>
    <row r="836" spans="1:8" ht="12.75" x14ac:dyDescent="0.2">
      <c r="A836" s="106">
        <f t="shared" si="7"/>
        <v>609535</v>
      </c>
      <c r="B836" s="106">
        <v>23</v>
      </c>
      <c r="C836" s="106">
        <v>79</v>
      </c>
      <c r="D836" s="106">
        <v>79</v>
      </c>
      <c r="E836" s="7" t="s">
        <v>261</v>
      </c>
      <c r="H836" s="109">
        <f>IF('Раздел 19'!R27&lt;='Раздел 4'!AF35,0,1)</f>
        <v>0</v>
      </c>
    </row>
    <row r="837" spans="1:8" ht="12.75" x14ac:dyDescent="0.2">
      <c r="A837" s="106">
        <f t="shared" si="7"/>
        <v>609535</v>
      </c>
      <c r="B837" s="106">
        <v>23</v>
      </c>
      <c r="C837" s="106">
        <v>80</v>
      </c>
      <c r="D837" s="106">
        <v>80</v>
      </c>
      <c r="E837" s="7" t="s">
        <v>262</v>
      </c>
      <c r="H837" s="109">
        <f>IF('Раздел 19'!R28&lt;='Раздел 4'!AH35,0,1)</f>
        <v>0</v>
      </c>
    </row>
    <row r="838" spans="1:8" ht="12.75" x14ac:dyDescent="0.2">
      <c r="A838" s="106">
        <f t="shared" si="7"/>
        <v>609535</v>
      </c>
      <c r="B838" s="106">
        <v>23</v>
      </c>
      <c r="C838" s="106">
        <v>81</v>
      </c>
      <c r="D838" s="106">
        <v>81</v>
      </c>
      <c r="E838" s="7" t="s">
        <v>263</v>
      </c>
      <c r="H838" s="109">
        <f>IF('Раздел 19'!R29&lt;='Раздел 4'!AJ35,0,1)</f>
        <v>0</v>
      </c>
    </row>
    <row r="839" spans="1:8" ht="12.75" x14ac:dyDescent="0.2">
      <c r="A839" s="106">
        <f t="shared" si="7"/>
        <v>609535</v>
      </c>
      <c r="B839" s="106">
        <v>23</v>
      </c>
      <c r="C839" s="106">
        <v>82</v>
      </c>
      <c r="D839" s="106">
        <v>82</v>
      </c>
      <c r="E839" s="7" t="s">
        <v>1508</v>
      </c>
      <c r="H839" s="109">
        <f>IF('Раздел 21'!P21='Раздел 4'!Q21,0,1)</f>
        <v>0</v>
      </c>
    </row>
    <row r="840" spans="1:8" ht="12.75" x14ac:dyDescent="0.2">
      <c r="A840" s="106">
        <f t="shared" si="7"/>
        <v>609535</v>
      </c>
      <c r="B840" s="106">
        <v>23</v>
      </c>
      <c r="C840" s="106">
        <v>83</v>
      </c>
      <c r="D840" s="106">
        <v>83</v>
      </c>
      <c r="E840" s="7" t="s">
        <v>1509</v>
      </c>
      <c r="H840" s="109">
        <f>IF('Раздел 21'!P22='Раздел 4'!Q22,0,1)</f>
        <v>0</v>
      </c>
    </row>
    <row r="841" spans="1:8" ht="12.75" x14ac:dyDescent="0.2">
      <c r="A841" s="106">
        <f t="shared" ref="A841:A853" si="8">P_3</f>
        <v>609535</v>
      </c>
      <c r="B841" s="106">
        <v>23</v>
      </c>
      <c r="C841" s="106">
        <v>84</v>
      </c>
      <c r="D841" s="106">
        <v>84</v>
      </c>
      <c r="E841" s="7" t="s">
        <v>1510</v>
      </c>
      <c r="H841" s="109">
        <f>IF('Раздел 21'!P23='Раздел 4'!Q23,0,1)</f>
        <v>0</v>
      </c>
    </row>
    <row r="842" spans="1:8" ht="12.75" x14ac:dyDescent="0.2">
      <c r="A842" s="106">
        <f t="shared" si="8"/>
        <v>609535</v>
      </c>
      <c r="B842" s="106">
        <v>23</v>
      </c>
      <c r="C842" s="106">
        <v>85</v>
      </c>
      <c r="D842" s="106">
        <v>85</v>
      </c>
      <c r="E842" s="7" t="s">
        <v>1511</v>
      </c>
      <c r="H842" s="109">
        <f>IF('Раздел 21'!P24='Раздел 4'!Q24,0,1)</f>
        <v>0</v>
      </c>
    </row>
    <row r="843" spans="1:8" ht="12.75" x14ac:dyDescent="0.2">
      <c r="A843" s="106">
        <f t="shared" si="8"/>
        <v>609535</v>
      </c>
      <c r="B843" s="106">
        <v>23</v>
      </c>
      <c r="C843" s="106">
        <v>86</v>
      </c>
      <c r="D843" s="106">
        <v>86</v>
      </c>
      <c r="E843" s="7" t="s">
        <v>1512</v>
      </c>
      <c r="H843" s="109">
        <f>IF('Раздел 21'!P25='Раздел 4'!Q25,0,1)</f>
        <v>0</v>
      </c>
    </row>
    <row r="844" spans="1:8" ht="12.75" x14ac:dyDescent="0.2">
      <c r="A844" s="106">
        <f t="shared" si="8"/>
        <v>609535</v>
      </c>
      <c r="B844" s="106">
        <v>23</v>
      </c>
      <c r="C844" s="106">
        <v>87</v>
      </c>
      <c r="D844" s="106">
        <v>87</v>
      </c>
      <c r="E844" s="7" t="s">
        <v>1513</v>
      </c>
      <c r="H844" s="109">
        <f>IF('Раздел 21'!P26='Раздел 4'!Q26,0,1)</f>
        <v>0</v>
      </c>
    </row>
    <row r="845" spans="1:8" ht="12.75" x14ac:dyDescent="0.2">
      <c r="A845" s="106">
        <f t="shared" si="8"/>
        <v>609535</v>
      </c>
      <c r="B845" s="106">
        <v>23</v>
      </c>
      <c r="C845" s="106">
        <v>88</v>
      </c>
      <c r="D845" s="106">
        <v>88</v>
      </c>
      <c r="E845" s="7" t="s">
        <v>1514</v>
      </c>
      <c r="H845" s="109">
        <f>IF('Раздел 21'!P27='Раздел 4'!Q27,0,1)</f>
        <v>0</v>
      </c>
    </row>
    <row r="846" spans="1:8" ht="12.75" x14ac:dyDescent="0.2">
      <c r="A846" s="106">
        <f t="shared" si="8"/>
        <v>609535</v>
      </c>
      <c r="B846" s="106">
        <v>23</v>
      </c>
      <c r="C846" s="106">
        <v>89</v>
      </c>
      <c r="D846" s="106">
        <v>89</v>
      </c>
      <c r="E846" s="7" t="s">
        <v>1515</v>
      </c>
      <c r="H846" s="109">
        <f>IF('Раздел 21'!P28='Раздел 4'!Q28,0,1)</f>
        <v>0</v>
      </c>
    </row>
    <row r="847" spans="1:8" ht="12.75" x14ac:dyDescent="0.2">
      <c r="A847" s="106">
        <f t="shared" si="8"/>
        <v>609535</v>
      </c>
      <c r="B847" s="106">
        <v>23</v>
      </c>
      <c r="C847" s="106">
        <v>90</v>
      </c>
      <c r="D847" s="106">
        <v>90</v>
      </c>
      <c r="E847" s="7" t="s">
        <v>1516</v>
      </c>
      <c r="H847" s="109">
        <f>IF('Раздел 21'!P29='Раздел 4'!Q29,0,1)</f>
        <v>0</v>
      </c>
    </row>
    <row r="848" spans="1:8" ht="12.75" x14ac:dyDescent="0.2">
      <c r="A848" s="106">
        <f t="shared" si="8"/>
        <v>609535</v>
      </c>
      <c r="B848" s="106">
        <v>23</v>
      </c>
      <c r="C848" s="106">
        <v>91</v>
      </c>
      <c r="D848" s="106">
        <v>91</v>
      </c>
      <c r="E848" s="7" t="s">
        <v>1517</v>
      </c>
      <c r="H848" s="109">
        <f>IF('Раздел 21'!P30='Раздел 4'!Q30,0,1)</f>
        <v>0</v>
      </c>
    </row>
    <row r="849" spans="1:8" ht="12.75" x14ac:dyDescent="0.2">
      <c r="A849" s="106">
        <f t="shared" si="8"/>
        <v>609535</v>
      </c>
      <c r="B849" s="106">
        <v>23</v>
      </c>
      <c r="C849" s="106">
        <v>92</v>
      </c>
      <c r="D849" s="106">
        <v>92</v>
      </c>
      <c r="E849" s="7" t="s">
        <v>1518</v>
      </c>
      <c r="H849" s="109">
        <f>IF('Раздел 21'!P31='Раздел 4'!Q31,0,1)</f>
        <v>0</v>
      </c>
    </row>
    <row r="850" spans="1:8" ht="12.75" x14ac:dyDescent="0.2">
      <c r="A850" s="106">
        <f t="shared" si="8"/>
        <v>609535</v>
      </c>
      <c r="B850" s="106">
        <v>23</v>
      </c>
      <c r="C850" s="106">
        <v>93</v>
      </c>
      <c r="D850" s="106">
        <v>93</v>
      </c>
      <c r="E850" s="7" t="s">
        <v>1519</v>
      </c>
      <c r="H850" s="109">
        <f>IF('Раздел 21'!P32='Раздел 4'!Q32,0,1)</f>
        <v>0</v>
      </c>
    </row>
    <row r="851" spans="1:8" ht="12.75" x14ac:dyDescent="0.2">
      <c r="A851" s="106">
        <f t="shared" si="8"/>
        <v>609535</v>
      </c>
      <c r="B851" s="106">
        <v>23</v>
      </c>
      <c r="C851" s="106">
        <v>94</v>
      </c>
      <c r="D851" s="106">
        <v>94</v>
      </c>
      <c r="E851" s="7" t="s">
        <v>1520</v>
      </c>
      <c r="H851" s="109">
        <f>IF('Раздел 21'!P33='Раздел 4'!Q33,0,1)</f>
        <v>0</v>
      </c>
    </row>
    <row r="852" spans="1:8" ht="12.75" x14ac:dyDescent="0.2">
      <c r="A852" s="106">
        <f t="shared" si="8"/>
        <v>609535</v>
      </c>
      <c r="B852" s="106">
        <v>23</v>
      </c>
      <c r="C852" s="106">
        <v>95</v>
      </c>
      <c r="D852" s="106">
        <v>95</v>
      </c>
      <c r="E852" s="7" t="s">
        <v>1521</v>
      </c>
      <c r="H852" s="109">
        <f>IF('Раздел 21'!P34='Раздел 4'!Q34,0,1)</f>
        <v>0</v>
      </c>
    </row>
    <row r="853" spans="1:8" ht="12.75" x14ac:dyDescent="0.2">
      <c r="A853" s="106">
        <f t="shared" si="8"/>
        <v>609535</v>
      </c>
      <c r="B853" s="106">
        <v>23</v>
      </c>
      <c r="C853" s="106">
        <v>96</v>
      </c>
      <c r="D853" s="106">
        <v>96</v>
      </c>
      <c r="E853" s="7" t="s">
        <v>1522</v>
      </c>
      <c r="H853" s="109">
        <f>IF('Раздел 21'!P35='Раздел 4'!Q35,0,1)</f>
        <v>0</v>
      </c>
    </row>
    <row r="854" spans="1:8" ht="12.75" x14ac:dyDescent="0.2">
      <c r="E854" s="7"/>
      <c r="H854" s="109"/>
    </row>
    <row r="855" spans="1:8" ht="12.75" x14ac:dyDescent="0.2">
      <c r="E855" s="7"/>
      <c r="H855" s="109"/>
    </row>
    <row r="856" spans="1:8" ht="12.75" x14ac:dyDescent="0.2">
      <c r="E856" s="7"/>
      <c r="H856" s="109"/>
    </row>
    <row r="857" spans="1:8" ht="12.75" x14ac:dyDescent="0.2">
      <c r="E857" s="7"/>
      <c r="H857" s="109"/>
    </row>
    <row r="858" spans="1:8" ht="12.75" x14ac:dyDescent="0.2">
      <c r="E858" s="7"/>
      <c r="H858" s="109"/>
    </row>
    <row r="859" spans="1:8" ht="12.75" x14ac:dyDescent="0.2">
      <c r="E859" s="7"/>
      <c r="H859" s="109"/>
    </row>
    <row r="860" spans="1:8" ht="12.75" x14ac:dyDescent="0.2">
      <c r="E860" s="7"/>
      <c r="H860" s="109"/>
    </row>
    <row r="861" spans="1:8" ht="12.75" x14ac:dyDescent="0.2">
      <c r="E861" s="7"/>
      <c r="H861" s="109"/>
    </row>
    <row r="862" spans="1:8" ht="12.75" x14ac:dyDescent="0.2">
      <c r="E862" s="7"/>
      <c r="H862" s="109"/>
    </row>
    <row r="863" spans="1:8" ht="12.75" x14ac:dyDescent="0.2">
      <c r="E863" s="7"/>
      <c r="H863" s="109"/>
    </row>
    <row r="864" spans="1:8" ht="12.75" x14ac:dyDescent="0.2">
      <c r="E864" s="7"/>
      <c r="H864" s="109"/>
    </row>
    <row r="865" spans="1:8" ht="12.75" x14ac:dyDescent="0.2">
      <c r="E865" s="7"/>
      <c r="H865" s="109"/>
    </row>
    <row r="866" spans="1:8" ht="12.75" x14ac:dyDescent="0.2">
      <c r="E866" s="7"/>
      <c r="H866" s="109"/>
    </row>
    <row r="869" spans="1:8" ht="12.75" x14ac:dyDescent="0.2">
      <c r="A869" t="s">
        <v>917</v>
      </c>
    </row>
  </sheetData>
  <phoneticPr fontId="1" type="noConversion"/>
  <pageMargins left="0.75" right="0.75" top="1" bottom="1" header="0.5" footer="0.5"/>
  <pageSetup paperSize="9" orientation="portrait" r:id="rId1"/>
  <headerFooter alignWithMargins="0"/>
  <ignoredErrors>
    <ignoredError sqref="H13:H17 H27:H28 H31:H51 H453:H468 H622:H632 H679:H689 H766 H770 H247:H253" formulaRange="1"/>
    <ignoredError sqref="H384" formula="1"/>
  </ignoredError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2"/>
  <dimension ref="A1:C86"/>
  <sheetViews>
    <sheetView topLeftCell="A70" workbookViewId="0">
      <selection activeCell="A84" sqref="A84"/>
    </sheetView>
  </sheetViews>
  <sheetFormatPr defaultRowHeight="12.75" x14ac:dyDescent="0.2"/>
  <cols>
    <col min="1" max="1" width="30.7109375" style="118" customWidth="1"/>
    <col min="2" max="3" width="5.7109375" style="7" customWidth="1"/>
    <col min="4" max="16384" width="9.140625" style="7"/>
  </cols>
  <sheetData>
    <row r="1" spans="1:3" x14ac:dyDescent="0.2">
      <c r="B1" s="118"/>
      <c r="C1" s="118"/>
    </row>
    <row r="2" spans="1:3" x14ac:dyDescent="0.2">
      <c r="A2" s="118" t="s">
        <v>951</v>
      </c>
      <c r="B2" s="118" t="s">
        <v>1411</v>
      </c>
      <c r="C2" s="118" t="s">
        <v>952</v>
      </c>
    </row>
    <row r="3" spans="1:3" x14ac:dyDescent="0.2">
      <c r="A3" s="118" t="s">
        <v>953</v>
      </c>
      <c r="B3" s="118" t="s">
        <v>1412</v>
      </c>
      <c r="C3" s="118" t="s">
        <v>954</v>
      </c>
    </row>
    <row r="4" spans="1:3" x14ac:dyDescent="0.2">
      <c r="A4" s="118" t="s">
        <v>955</v>
      </c>
      <c r="B4" s="118" t="s">
        <v>1413</v>
      </c>
      <c r="C4" s="118" t="s">
        <v>956</v>
      </c>
    </row>
    <row r="5" spans="1:3" x14ac:dyDescent="0.2">
      <c r="A5" s="118" t="s">
        <v>957</v>
      </c>
      <c r="B5" s="118" t="s">
        <v>1414</v>
      </c>
      <c r="C5" s="118" t="s">
        <v>958</v>
      </c>
    </row>
    <row r="6" spans="1:3" x14ac:dyDescent="0.2">
      <c r="A6" s="118" t="s">
        <v>959</v>
      </c>
      <c r="B6" s="118" t="s">
        <v>1415</v>
      </c>
      <c r="C6" s="118" t="s">
        <v>960</v>
      </c>
    </row>
    <row r="7" spans="1:3" x14ac:dyDescent="0.2">
      <c r="A7" s="118" t="s">
        <v>961</v>
      </c>
      <c r="B7" s="118" t="s">
        <v>1416</v>
      </c>
      <c r="C7" s="118" t="s">
        <v>962</v>
      </c>
    </row>
    <row r="8" spans="1:3" x14ac:dyDescent="0.2">
      <c r="A8" s="118" t="s">
        <v>963</v>
      </c>
      <c r="B8" s="118" t="s">
        <v>1417</v>
      </c>
      <c r="C8" s="118" t="s">
        <v>965</v>
      </c>
    </row>
    <row r="9" spans="1:3" x14ac:dyDescent="0.2">
      <c r="A9" s="118" t="s">
        <v>966</v>
      </c>
      <c r="B9" s="118" t="s">
        <v>1418</v>
      </c>
      <c r="C9" s="118" t="s">
        <v>968</v>
      </c>
    </row>
    <row r="10" spans="1:3" x14ac:dyDescent="0.2">
      <c r="A10" s="118" t="s">
        <v>969</v>
      </c>
      <c r="B10" s="118" t="s">
        <v>1419</v>
      </c>
      <c r="C10" s="118" t="s">
        <v>971</v>
      </c>
    </row>
    <row r="11" spans="1:3" x14ac:dyDescent="0.2">
      <c r="A11" s="118" t="s">
        <v>972</v>
      </c>
      <c r="B11" s="118" t="s">
        <v>964</v>
      </c>
      <c r="C11" s="118" t="s">
        <v>974</v>
      </c>
    </row>
    <row r="12" spans="1:3" x14ac:dyDescent="0.2">
      <c r="A12" s="118" t="s">
        <v>975</v>
      </c>
      <c r="B12" s="118" t="s">
        <v>967</v>
      </c>
      <c r="C12" s="118" t="s">
        <v>977</v>
      </c>
    </row>
    <row r="13" spans="1:3" x14ac:dyDescent="0.2">
      <c r="A13" s="118" t="s">
        <v>978</v>
      </c>
      <c r="B13" s="118" t="s">
        <v>970</v>
      </c>
      <c r="C13" s="118" t="s">
        <v>980</v>
      </c>
    </row>
    <row r="14" spans="1:3" x14ac:dyDescent="0.2">
      <c r="A14" s="118" t="s">
        <v>981</v>
      </c>
      <c r="B14" s="118" t="s">
        <v>973</v>
      </c>
      <c r="C14" s="118" t="s">
        <v>983</v>
      </c>
    </row>
    <row r="15" spans="1:3" x14ac:dyDescent="0.2">
      <c r="A15" s="118" t="s">
        <v>984</v>
      </c>
      <c r="B15" s="118" t="s">
        <v>976</v>
      </c>
      <c r="C15" s="118" t="s">
        <v>986</v>
      </c>
    </row>
    <row r="16" spans="1:3" x14ac:dyDescent="0.2">
      <c r="A16" s="118" t="s">
        <v>988</v>
      </c>
      <c r="B16" s="118" t="s">
        <v>987</v>
      </c>
      <c r="C16" s="118" t="s">
        <v>990</v>
      </c>
    </row>
    <row r="17" spans="1:3" x14ac:dyDescent="0.2">
      <c r="A17" s="118" t="s">
        <v>991</v>
      </c>
      <c r="B17" s="118" t="s">
        <v>979</v>
      </c>
      <c r="C17" s="118" t="s">
        <v>993</v>
      </c>
    </row>
    <row r="18" spans="1:3" x14ac:dyDescent="0.2">
      <c r="A18" s="118" t="s">
        <v>994</v>
      </c>
      <c r="B18" s="118" t="s">
        <v>982</v>
      </c>
      <c r="C18" s="118" t="s">
        <v>996</v>
      </c>
    </row>
    <row r="19" spans="1:3" x14ac:dyDescent="0.2">
      <c r="A19" s="118" t="s">
        <v>997</v>
      </c>
      <c r="B19" s="118" t="s">
        <v>985</v>
      </c>
      <c r="C19" s="118" t="s">
        <v>999</v>
      </c>
    </row>
    <row r="20" spans="1:3" x14ac:dyDescent="0.2">
      <c r="A20" s="118" t="s">
        <v>1000</v>
      </c>
      <c r="B20" s="118" t="s">
        <v>989</v>
      </c>
      <c r="C20" s="118" t="s">
        <v>1002</v>
      </c>
    </row>
    <row r="21" spans="1:3" x14ac:dyDescent="0.2">
      <c r="A21" s="118" t="s">
        <v>1003</v>
      </c>
      <c r="B21" s="118" t="s">
        <v>995</v>
      </c>
      <c r="C21" s="118" t="s">
        <v>1005</v>
      </c>
    </row>
    <row r="22" spans="1:3" x14ac:dyDescent="0.2">
      <c r="A22" s="118" t="s">
        <v>1006</v>
      </c>
      <c r="B22" s="118" t="s">
        <v>992</v>
      </c>
      <c r="C22" s="118" t="s">
        <v>1008</v>
      </c>
    </row>
    <row r="23" spans="1:3" x14ac:dyDescent="0.2">
      <c r="A23" s="118" t="s">
        <v>1009</v>
      </c>
      <c r="B23" s="118" t="s">
        <v>1004</v>
      </c>
      <c r="C23" s="118" t="s">
        <v>1011</v>
      </c>
    </row>
    <row r="24" spans="1:3" x14ac:dyDescent="0.2">
      <c r="A24" s="118" t="s">
        <v>1012</v>
      </c>
      <c r="B24" s="118" t="s">
        <v>998</v>
      </c>
      <c r="C24" s="118" t="s">
        <v>1014</v>
      </c>
    </row>
    <row r="25" spans="1:3" x14ac:dyDescent="0.2">
      <c r="A25" s="118" t="s">
        <v>1015</v>
      </c>
      <c r="B25" s="118" t="s">
        <v>1001</v>
      </c>
      <c r="C25" s="118" t="s">
        <v>1017</v>
      </c>
    </row>
    <row r="26" spans="1:3" x14ac:dyDescent="0.2">
      <c r="A26" s="118" t="s">
        <v>1018</v>
      </c>
      <c r="B26" s="118" t="s">
        <v>1007</v>
      </c>
      <c r="C26" s="118" t="s">
        <v>1020</v>
      </c>
    </row>
    <row r="27" spans="1:3" x14ac:dyDescent="0.2">
      <c r="A27" s="118" t="s">
        <v>1021</v>
      </c>
      <c r="B27" s="118" t="s">
        <v>1010</v>
      </c>
      <c r="C27" s="118" t="s">
        <v>1023</v>
      </c>
    </row>
    <row r="28" spans="1:3" x14ac:dyDescent="0.2">
      <c r="A28" s="118" t="s">
        <v>1024</v>
      </c>
      <c r="B28" s="118" t="s">
        <v>1013</v>
      </c>
      <c r="C28" s="118" t="s">
        <v>1026</v>
      </c>
    </row>
    <row r="29" spans="1:3" x14ac:dyDescent="0.2">
      <c r="A29" s="118" t="s">
        <v>1028</v>
      </c>
      <c r="B29" s="118" t="s">
        <v>1027</v>
      </c>
      <c r="C29" s="118" t="s">
        <v>1030</v>
      </c>
    </row>
    <row r="30" spans="1:3" x14ac:dyDescent="0.2">
      <c r="A30" s="118" t="s">
        <v>1031</v>
      </c>
      <c r="B30" s="118" t="s">
        <v>1016</v>
      </c>
      <c r="C30" s="118" t="s">
        <v>1033</v>
      </c>
    </row>
    <row r="31" spans="1:3" x14ac:dyDescent="0.2">
      <c r="A31" s="118" t="s">
        <v>1034</v>
      </c>
      <c r="B31" s="118" t="s">
        <v>1019</v>
      </c>
      <c r="C31" s="118" t="s">
        <v>1036</v>
      </c>
    </row>
    <row r="32" spans="1:3" x14ac:dyDescent="0.2">
      <c r="A32" s="118" t="s">
        <v>1037</v>
      </c>
      <c r="B32" s="118" t="s">
        <v>1022</v>
      </c>
      <c r="C32" s="118" t="s">
        <v>1039</v>
      </c>
    </row>
    <row r="33" spans="1:3" x14ac:dyDescent="0.2">
      <c r="A33" s="118" t="s">
        <v>1040</v>
      </c>
      <c r="B33" s="118" t="s">
        <v>1025</v>
      </c>
      <c r="C33" s="118" t="s">
        <v>1042</v>
      </c>
    </row>
    <row r="34" spans="1:3" x14ac:dyDescent="0.2">
      <c r="A34" s="118" t="s">
        <v>1043</v>
      </c>
      <c r="B34" s="118" t="s">
        <v>1029</v>
      </c>
      <c r="C34" s="118" t="s">
        <v>1045</v>
      </c>
    </row>
    <row r="35" spans="1:3" x14ac:dyDescent="0.2">
      <c r="A35" s="118" t="s">
        <v>1046</v>
      </c>
      <c r="B35" s="118" t="s">
        <v>1032</v>
      </c>
      <c r="C35" s="118" t="s">
        <v>1048</v>
      </c>
    </row>
    <row r="36" spans="1:3" x14ac:dyDescent="0.2">
      <c r="A36" s="118" t="s">
        <v>1049</v>
      </c>
      <c r="B36" s="118" t="s">
        <v>1035</v>
      </c>
      <c r="C36" s="118" t="s">
        <v>1051</v>
      </c>
    </row>
    <row r="37" spans="1:3" x14ac:dyDescent="0.2">
      <c r="A37" s="118" t="s">
        <v>1052</v>
      </c>
      <c r="B37" s="118" t="s">
        <v>1041</v>
      </c>
      <c r="C37" s="118" t="s">
        <v>1054</v>
      </c>
    </row>
    <row r="38" spans="1:3" x14ac:dyDescent="0.2">
      <c r="A38" s="118" t="s">
        <v>1055</v>
      </c>
      <c r="B38" s="118" t="s">
        <v>1038</v>
      </c>
      <c r="C38" s="118" t="s">
        <v>1057</v>
      </c>
    </row>
    <row r="39" spans="1:3" x14ac:dyDescent="0.2">
      <c r="A39" s="118" t="s">
        <v>1058</v>
      </c>
      <c r="B39" s="118" t="s">
        <v>1044</v>
      </c>
      <c r="C39" s="118" t="s">
        <v>1060</v>
      </c>
    </row>
    <row r="40" spans="1:3" x14ac:dyDescent="0.2">
      <c r="A40" s="118" t="s">
        <v>1061</v>
      </c>
      <c r="B40" s="118" t="s">
        <v>1059</v>
      </c>
      <c r="C40" s="118" t="s">
        <v>1063</v>
      </c>
    </row>
    <row r="41" spans="1:3" x14ac:dyDescent="0.2">
      <c r="A41" s="118" t="s">
        <v>1064</v>
      </c>
      <c r="B41" s="118" t="s">
        <v>1047</v>
      </c>
      <c r="C41" s="118" t="s">
        <v>1066</v>
      </c>
    </row>
    <row r="42" spans="1:3" x14ac:dyDescent="0.2">
      <c r="A42" s="118" t="s">
        <v>1067</v>
      </c>
      <c r="B42" s="118" t="s">
        <v>1050</v>
      </c>
      <c r="C42" s="118" t="s">
        <v>1069</v>
      </c>
    </row>
    <row r="43" spans="1:3" x14ac:dyDescent="0.2">
      <c r="A43" s="118" t="s">
        <v>1070</v>
      </c>
      <c r="B43" s="118" t="s">
        <v>1053</v>
      </c>
      <c r="C43" s="118" t="s">
        <v>1072</v>
      </c>
    </row>
    <row r="44" spans="1:3" x14ac:dyDescent="0.2">
      <c r="A44" s="118" t="s">
        <v>1073</v>
      </c>
      <c r="B44" s="118" t="s">
        <v>1056</v>
      </c>
      <c r="C44" s="118" t="s">
        <v>1075</v>
      </c>
    </row>
    <row r="45" spans="1:3" x14ac:dyDescent="0.2">
      <c r="A45" s="118" t="s">
        <v>1076</v>
      </c>
      <c r="B45" s="118" t="s">
        <v>1062</v>
      </c>
      <c r="C45" s="118" t="s">
        <v>1078</v>
      </c>
    </row>
    <row r="46" spans="1:3" x14ac:dyDescent="0.2">
      <c r="A46" s="118" t="s">
        <v>1081</v>
      </c>
      <c r="B46" s="118" t="s">
        <v>1079</v>
      </c>
      <c r="C46" s="118" t="s">
        <v>1083</v>
      </c>
    </row>
    <row r="47" spans="1:3" x14ac:dyDescent="0.2">
      <c r="A47" s="118" t="s">
        <v>1084</v>
      </c>
      <c r="B47" s="118" t="s">
        <v>1071</v>
      </c>
      <c r="C47" s="118" t="s">
        <v>1086</v>
      </c>
    </row>
    <row r="48" spans="1:3" x14ac:dyDescent="0.2">
      <c r="A48" s="118" t="s">
        <v>1087</v>
      </c>
      <c r="B48" s="118" t="s">
        <v>1065</v>
      </c>
      <c r="C48" s="118" t="s">
        <v>1089</v>
      </c>
    </row>
    <row r="49" spans="1:3" x14ac:dyDescent="0.2">
      <c r="A49" s="118" t="s">
        <v>1090</v>
      </c>
      <c r="B49" s="118" t="s">
        <v>1077</v>
      </c>
      <c r="C49" s="118" t="s">
        <v>1092</v>
      </c>
    </row>
    <row r="50" spans="1:3" x14ac:dyDescent="0.2">
      <c r="A50" s="118" t="s">
        <v>1093</v>
      </c>
      <c r="B50" s="118" t="s">
        <v>1074</v>
      </c>
      <c r="C50" s="118" t="s">
        <v>1095</v>
      </c>
    </row>
    <row r="51" spans="1:3" x14ac:dyDescent="0.2">
      <c r="A51" s="118" t="s">
        <v>1096</v>
      </c>
      <c r="B51" s="118" t="s">
        <v>1068</v>
      </c>
      <c r="C51" s="118" t="s">
        <v>1098</v>
      </c>
    </row>
    <row r="52" spans="1:3" x14ac:dyDescent="0.2">
      <c r="A52" s="118" t="s">
        <v>1100</v>
      </c>
      <c r="B52" s="118" t="s">
        <v>1099</v>
      </c>
      <c r="C52" s="118" t="s">
        <v>1102</v>
      </c>
    </row>
    <row r="53" spans="1:3" x14ac:dyDescent="0.2">
      <c r="A53" s="118" t="s">
        <v>1103</v>
      </c>
      <c r="B53" s="118" t="s">
        <v>1082</v>
      </c>
      <c r="C53" s="118" t="s">
        <v>1105</v>
      </c>
    </row>
    <row r="54" spans="1:3" x14ac:dyDescent="0.2">
      <c r="A54" s="118" t="s">
        <v>1106</v>
      </c>
      <c r="B54" s="118" t="s">
        <v>1085</v>
      </c>
      <c r="C54" s="118" t="s">
        <v>1108</v>
      </c>
    </row>
    <row r="55" spans="1:3" x14ac:dyDescent="0.2">
      <c r="A55" s="118" t="s">
        <v>1109</v>
      </c>
      <c r="B55" s="118" t="s">
        <v>1088</v>
      </c>
      <c r="C55" s="118" t="s">
        <v>1111</v>
      </c>
    </row>
    <row r="56" spans="1:3" x14ac:dyDescent="0.2">
      <c r="A56" s="118" t="s">
        <v>1113</v>
      </c>
      <c r="B56" s="118" t="s">
        <v>1112</v>
      </c>
      <c r="C56" s="118" t="s">
        <v>1115</v>
      </c>
    </row>
    <row r="57" spans="1:3" x14ac:dyDescent="0.2">
      <c r="A57" s="118" t="s">
        <v>1116</v>
      </c>
      <c r="B57" s="118" t="s">
        <v>1091</v>
      </c>
      <c r="C57" s="118" t="s">
        <v>1118</v>
      </c>
    </row>
    <row r="58" spans="1:3" x14ac:dyDescent="0.2">
      <c r="A58" s="118" t="s">
        <v>1119</v>
      </c>
      <c r="B58" s="118" t="s">
        <v>1094</v>
      </c>
      <c r="C58" s="118" t="s">
        <v>1121</v>
      </c>
    </row>
    <row r="59" spans="1:3" x14ac:dyDescent="0.2">
      <c r="A59" s="118" t="s">
        <v>1122</v>
      </c>
      <c r="B59" s="118" t="s">
        <v>1097</v>
      </c>
      <c r="C59" s="118" t="s">
        <v>1124</v>
      </c>
    </row>
    <row r="60" spans="1:3" x14ac:dyDescent="0.2">
      <c r="A60" s="118" t="s">
        <v>1125</v>
      </c>
      <c r="B60" s="118" t="s">
        <v>1101</v>
      </c>
      <c r="C60" s="118" t="s">
        <v>1127</v>
      </c>
    </row>
    <row r="61" spans="1:3" x14ac:dyDescent="0.2">
      <c r="A61" s="118" t="s">
        <v>1128</v>
      </c>
      <c r="B61" s="118" t="s">
        <v>1104</v>
      </c>
      <c r="C61" s="118" t="s">
        <v>1130</v>
      </c>
    </row>
    <row r="62" spans="1:3" x14ac:dyDescent="0.2">
      <c r="A62" s="118" t="s">
        <v>1131</v>
      </c>
      <c r="B62" s="118" t="s">
        <v>1107</v>
      </c>
      <c r="C62" s="118" t="s">
        <v>1133</v>
      </c>
    </row>
    <row r="63" spans="1:3" x14ac:dyDescent="0.2">
      <c r="A63" s="118" t="s">
        <v>1134</v>
      </c>
      <c r="B63" s="118" t="s">
        <v>1110</v>
      </c>
      <c r="C63" s="118" t="s">
        <v>1136</v>
      </c>
    </row>
    <row r="64" spans="1:3" x14ac:dyDescent="0.2">
      <c r="A64" s="118" t="s">
        <v>1137</v>
      </c>
      <c r="B64" s="118" t="s">
        <v>1114</v>
      </c>
      <c r="C64" s="118" t="s">
        <v>1139</v>
      </c>
    </row>
    <row r="65" spans="1:3" x14ac:dyDescent="0.2">
      <c r="A65" s="118" t="s">
        <v>1140</v>
      </c>
      <c r="B65" s="118" t="s">
        <v>1117</v>
      </c>
      <c r="C65" s="118" t="s">
        <v>1142</v>
      </c>
    </row>
    <row r="66" spans="1:3" x14ac:dyDescent="0.2">
      <c r="A66" s="118" t="s">
        <v>1143</v>
      </c>
      <c r="B66" s="118" t="s">
        <v>1120</v>
      </c>
      <c r="C66" s="118" t="s">
        <v>1145</v>
      </c>
    </row>
    <row r="67" spans="1:3" x14ac:dyDescent="0.2">
      <c r="A67" s="118" t="s">
        <v>1146</v>
      </c>
      <c r="B67" s="118" t="s">
        <v>1123</v>
      </c>
      <c r="C67" s="118" t="s">
        <v>1148</v>
      </c>
    </row>
    <row r="68" spans="1:3" x14ac:dyDescent="0.2">
      <c r="A68" s="118" t="s">
        <v>1150</v>
      </c>
      <c r="B68" s="118" t="s">
        <v>1149</v>
      </c>
      <c r="C68" s="118" t="s">
        <v>1152</v>
      </c>
    </row>
    <row r="69" spans="1:3" x14ac:dyDescent="0.2">
      <c r="A69" s="118" t="s">
        <v>1153</v>
      </c>
      <c r="B69" s="118" t="s">
        <v>1126</v>
      </c>
      <c r="C69" s="118" t="s">
        <v>1155</v>
      </c>
    </row>
    <row r="70" spans="1:3" x14ac:dyDescent="0.2">
      <c r="A70" s="118" t="s">
        <v>1157</v>
      </c>
      <c r="B70" s="118" t="s">
        <v>1156</v>
      </c>
      <c r="C70" s="118" t="s">
        <v>1159</v>
      </c>
    </row>
    <row r="71" spans="1:3" x14ac:dyDescent="0.2">
      <c r="A71" s="118" t="s">
        <v>1160</v>
      </c>
      <c r="B71" s="118" t="s">
        <v>1135</v>
      </c>
      <c r="C71" s="118" t="s">
        <v>1161</v>
      </c>
    </row>
    <row r="72" spans="1:3" x14ac:dyDescent="0.2">
      <c r="A72" s="118" t="s">
        <v>1162</v>
      </c>
      <c r="B72" s="118" t="s">
        <v>1129</v>
      </c>
      <c r="C72" s="118" t="s">
        <v>1163</v>
      </c>
    </row>
    <row r="73" spans="1:3" x14ac:dyDescent="0.2">
      <c r="A73" s="118" t="s">
        <v>1164</v>
      </c>
      <c r="B73" s="118" t="s">
        <v>1132</v>
      </c>
      <c r="C73" s="118" t="s">
        <v>1165</v>
      </c>
    </row>
    <row r="74" spans="1:3" x14ac:dyDescent="0.2">
      <c r="A74" s="118" t="s">
        <v>1167</v>
      </c>
      <c r="B74" s="118" t="s">
        <v>1166</v>
      </c>
      <c r="C74" s="118" t="s">
        <v>1168</v>
      </c>
    </row>
    <row r="75" spans="1:3" x14ac:dyDescent="0.2">
      <c r="A75" s="118" t="s">
        <v>1169</v>
      </c>
      <c r="B75" s="118" t="s">
        <v>1141</v>
      </c>
      <c r="C75" s="118" t="s">
        <v>1170</v>
      </c>
    </row>
    <row r="76" spans="1:3" x14ac:dyDescent="0.2">
      <c r="A76" s="118" t="s">
        <v>1171</v>
      </c>
      <c r="B76" s="118" t="s">
        <v>1138</v>
      </c>
      <c r="C76" s="118" t="s">
        <v>1172</v>
      </c>
    </row>
    <row r="77" spans="1:3" x14ac:dyDescent="0.2">
      <c r="A77" s="118" t="s">
        <v>1173</v>
      </c>
      <c r="B77" s="118" t="s">
        <v>1144</v>
      </c>
      <c r="C77" s="118" t="s">
        <v>1174</v>
      </c>
    </row>
    <row r="78" spans="1:3" x14ac:dyDescent="0.2">
      <c r="A78" s="118" t="s">
        <v>1175</v>
      </c>
      <c r="B78" s="118" t="s">
        <v>1147</v>
      </c>
      <c r="C78" s="118" t="s">
        <v>1176</v>
      </c>
    </row>
    <row r="79" spans="1:3" x14ac:dyDescent="0.2">
      <c r="A79" s="118" t="s">
        <v>1178</v>
      </c>
      <c r="B79" s="118" t="s">
        <v>1177</v>
      </c>
      <c r="C79" s="118" t="s">
        <v>1179</v>
      </c>
    </row>
    <row r="80" spans="1:3" x14ac:dyDescent="0.2">
      <c r="A80" s="118" t="s">
        <v>1180</v>
      </c>
      <c r="B80" s="118" t="s">
        <v>1158</v>
      </c>
      <c r="C80" s="118" t="s">
        <v>1181</v>
      </c>
    </row>
    <row r="81" spans="1:3" x14ac:dyDescent="0.2">
      <c r="A81" s="118" t="s">
        <v>1182</v>
      </c>
      <c r="B81" s="118" t="s">
        <v>1151</v>
      </c>
      <c r="C81" s="118" t="s">
        <v>1183</v>
      </c>
    </row>
    <row r="82" spans="1:3" x14ac:dyDescent="0.2">
      <c r="A82" s="118" t="s">
        <v>1185</v>
      </c>
      <c r="B82" s="118" t="s">
        <v>1184</v>
      </c>
      <c r="C82" s="118" t="s">
        <v>1186</v>
      </c>
    </row>
    <row r="83" spans="1:3" x14ac:dyDescent="0.2">
      <c r="A83" s="118" t="s">
        <v>1187</v>
      </c>
      <c r="B83" s="118" t="s">
        <v>1154</v>
      </c>
      <c r="C83" s="118" t="s">
        <v>1188</v>
      </c>
    </row>
    <row r="84" spans="1:3" x14ac:dyDescent="0.2">
      <c r="A84" s="118" t="s">
        <v>1482</v>
      </c>
      <c r="B84" s="118" t="s">
        <v>1480</v>
      </c>
      <c r="C84" s="118" t="s">
        <v>1479</v>
      </c>
    </row>
    <row r="85" spans="1:3" x14ac:dyDescent="0.2">
      <c r="A85" s="118" t="s">
        <v>1483</v>
      </c>
      <c r="B85" s="118" t="s">
        <v>1481</v>
      </c>
    </row>
    <row r="86" spans="1:3" x14ac:dyDescent="0.2">
      <c r="A86" s="7"/>
    </row>
  </sheetData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P53"/>
  <sheetViews>
    <sheetView showGridLines="0" topLeftCell="A17" workbookViewId="0">
      <selection activeCell="P51" sqref="P51"/>
    </sheetView>
  </sheetViews>
  <sheetFormatPr defaultRowHeight="12.75" x14ac:dyDescent="0.2"/>
  <cols>
    <col min="1" max="1" width="129.28515625" style="7" customWidth="1"/>
    <col min="2" max="14" width="5.42578125" style="7" hidden="1" customWidth="1"/>
    <col min="15" max="15" width="6.42578125" style="7" bestFit="1" customWidth="1"/>
    <col min="16" max="16" width="18.7109375" style="7" customWidth="1"/>
    <col min="17" max="16384" width="9.140625" style="7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6" s="9" customFormat="1" ht="20.100000000000001" customHeight="1" x14ac:dyDescent="0.2">
      <c r="A17" s="253" t="s">
        <v>405</v>
      </c>
      <c r="B17" s="253"/>
      <c r="C17" s="253"/>
      <c r="D17" s="253"/>
      <c r="E17" s="253"/>
      <c r="F17" s="253"/>
      <c r="G17" s="253"/>
      <c r="H17" s="253"/>
      <c r="I17" s="253"/>
      <c r="J17" s="253"/>
      <c r="K17" s="253"/>
      <c r="L17" s="253"/>
      <c r="M17" s="253"/>
      <c r="N17" s="253"/>
      <c r="O17" s="253"/>
      <c r="P17" s="253"/>
    </row>
    <row r="18" spans="1:16" x14ac:dyDescent="0.2">
      <c r="A18" s="254" t="s">
        <v>1467</v>
      </c>
      <c r="B18" s="254"/>
      <c r="C18" s="254"/>
      <c r="D18" s="254"/>
      <c r="E18" s="254"/>
      <c r="F18" s="254"/>
      <c r="G18" s="254"/>
      <c r="H18" s="254"/>
      <c r="I18" s="254"/>
      <c r="J18" s="254"/>
      <c r="K18" s="254"/>
      <c r="L18" s="254"/>
      <c r="M18" s="254"/>
      <c r="N18" s="254"/>
      <c r="O18" s="254"/>
      <c r="P18" s="254"/>
    </row>
    <row r="19" spans="1:16" ht="25.5" x14ac:dyDescent="0.2">
      <c r="A19" s="32" t="s">
        <v>287</v>
      </c>
      <c r="B19" s="32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 t="s">
        <v>1502</v>
      </c>
      <c r="P19" s="32" t="s">
        <v>331</v>
      </c>
    </row>
    <row r="20" spans="1:16" x14ac:dyDescent="0.2">
      <c r="A20" s="87">
        <v>1</v>
      </c>
      <c r="B20" s="33"/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>
        <v>2</v>
      </c>
      <c r="P20" s="34">
        <v>3</v>
      </c>
    </row>
    <row r="21" spans="1:16" ht="15.75" x14ac:dyDescent="0.25">
      <c r="A21" s="4" t="s">
        <v>311</v>
      </c>
      <c r="B21" s="34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85" t="s">
        <v>1411</v>
      </c>
      <c r="P21" s="36"/>
    </row>
    <row r="22" spans="1:16" ht="15.75" x14ac:dyDescent="0.25">
      <c r="A22" s="4" t="s">
        <v>312</v>
      </c>
      <c r="B22" s="34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85" t="s">
        <v>1412</v>
      </c>
      <c r="P22" s="36">
        <v>19</v>
      </c>
    </row>
    <row r="23" spans="1:16" ht="15.75" x14ac:dyDescent="0.25">
      <c r="A23" s="4" t="s">
        <v>313</v>
      </c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85" t="s">
        <v>1413</v>
      </c>
      <c r="P23" s="36">
        <v>29</v>
      </c>
    </row>
    <row r="24" spans="1:16" ht="15.75" x14ac:dyDescent="0.25">
      <c r="A24" s="8" t="s">
        <v>582</v>
      </c>
      <c r="B24" s="34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85" t="s">
        <v>1414</v>
      </c>
      <c r="P24" s="36">
        <v>23</v>
      </c>
    </row>
    <row r="25" spans="1:16" ht="15.75" x14ac:dyDescent="0.25">
      <c r="A25" s="4" t="s">
        <v>314</v>
      </c>
      <c r="B25" s="34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85" t="s">
        <v>1415</v>
      </c>
      <c r="P25" s="36">
        <v>14</v>
      </c>
    </row>
    <row r="26" spans="1:16" ht="15.75" x14ac:dyDescent="0.25">
      <c r="A26" s="4" t="s">
        <v>315</v>
      </c>
      <c r="B26" s="34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85" t="s">
        <v>1416</v>
      </c>
      <c r="P26" s="36">
        <v>11</v>
      </c>
    </row>
    <row r="27" spans="1:16" ht="15.75" x14ac:dyDescent="0.25">
      <c r="A27" s="4" t="s">
        <v>316</v>
      </c>
      <c r="B27" s="34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85" t="s">
        <v>1417</v>
      </c>
      <c r="P27" s="36">
        <v>23</v>
      </c>
    </row>
    <row r="28" spans="1:16" ht="15.75" x14ac:dyDescent="0.25">
      <c r="A28" s="4" t="s">
        <v>317</v>
      </c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85" t="s">
        <v>1418</v>
      </c>
      <c r="P28" s="36">
        <v>15</v>
      </c>
    </row>
    <row r="29" spans="1:16" ht="15.75" x14ac:dyDescent="0.25">
      <c r="A29" s="4" t="s">
        <v>318</v>
      </c>
      <c r="B29" s="34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85" t="s">
        <v>1419</v>
      </c>
      <c r="P29" s="36">
        <v>11</v>
      </c>
    </row>
    <row r="30" spans="1:16" ht="15.75" x14ac:dyDescent="0.25">
      <c r="A30" s="4" t="s">
        <v>319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86">
        <v>10</v>
      </c>
      <c r="P30" s="36">
        <v>13</v>
      </c>
    </row>
    <row r="31" spans="1:16" ht="15.75" x14ac:dyDescent="0.25">
      <c r="A31" s="4" t="s">
        <v>320</v>
      </c>
      <c r="B31" s="34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86">
        <v>11</v>
      </c>
      <c r="P31" s="36">
        <v>0</v>
      </c>
    </row>
    <row r="32" spans="1:16" ht="15.75" x14ac:dyDescent="0.25">
      <c r="A32" s="4" t="s">
        <v>321</v>
      </c>
      <c r="B32" s="34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86">
        <v>12</v>
      </c>
      <c r="P32" s="36">
        <v>6</v>
      </c>
    </row>
    <row r="33" spans="1:16" ht="15.75" x14ac:dyDescent="0.25">
      <c r="A33" s="4" t="s">
        <v>322</v>
      </c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86">
        <v>13</v>
      </c>
      <c r="P33" s="36">
        <v>0</v>
      </c>
    </row>
    <row r="34" spans="1:16" ht="15.75" x14ac:dyDescent="0.25">
      <c r="A34" s="89" t="s">
        <v>323</v>
      </c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86">
        <v>14</v>
      </c>
      <c r="P34" s="36">
        <v>0</v>
      </c>
    </row>
    <row r="35" spans="1:16" ht="15.75" x14ac:dyDescent="0.25">
      <c r="A35" s="4" t="s">
        <v>324</v>
      </c>
      <c r="B35" s="34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86">
        <v>15</v>
      </c>
      <c r="P35" s="36">
        <v>0</v>
      </c>
    </row>
    <row r="36" spans="1:16" ht="15.75" x14ac:dyDescent="0.25">
      <c r="A36" s="4" t="s">
        <v>325</v>
      </c>
      <c r="B36" s="34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86">
        <v>16</v>
      </c>
      <c r="P36" s="36">
        <v>1</v>
      </c>
    </row>
    <row r="37" spans="1:16" ht="15.75" x14ac:dyDescent="0.25">
      <c r="A37" s="4" t="s">
        <v>292</v>
      </c>
      <c r="B37" s="34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86">
        <v>17</v>
      </c>
      <c r="P37" s="36">
        <v>0</v>
      </c>
    </row>
    <row r="38" spans="1:16" ht="15.75" customHeight="1" x14ac:dyDescent="0.25">
      <c r="A38" s="4" t="s">
        <v>326</v>
      </c>
      <c r="B38" s="34"/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86">
        <v>18</v>
      </c>
      <c r="P38" s="36">
        <v>0</v>
      </c>
    </row>
    <row r="39" spans="1:16" ht="15.75" customHeight="1" x14ac:dyDescent="0.25">
      <c r="A39" s="4" t="s">
        <v>327</v>
      </c>
      <c r="B39" s="34"/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86">
        <v>19</v>
      </c>
      <c r="P39" s="36">
        <v>0</v>
      </c>
    </row>
    <row r="40" spans="1:16" ht="15.75" x14ac:dyDescent="0.25">
      <c r="A40" s="4" t="s">
        <v>328</v>
      </c>
      <c r="B40" s="34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86">
        <v>20</v>
      </c>
      <c r="P40" s="36">
        <v>7</v>
      </c>
    </row>
    <row r="41" spans="1:16" ht="25.5" x14ac:dyDescent="0.25">
      <c r="A41" s="42" t="s">
        <v>513</v>
      </c>
      <c r="B41" s="34"/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86">
        <v>21</v>
      </c>
      <c r="P41" s="36">
        <v>7</v>
      </c>
    </row>
    <row r="42" spans="1:16" ht="25.5" x14ac:dyDescent="0.25">
      <c r="A42" s="42" t="s">
        <v>514</v>
      </c>
      <c r="B42" s="34"/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88">
        <v>22</v>
      </c>
      <c r="P42" s="160">
        <v>7</v>
      </c>
    </row>
    <row r="43" spans="1:16" ht="15.75" x14ac:dyDescent="0.25">
      <c r="A43" s="42" t="s">
        <v>515</v>
      </c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88">
        <v>23</v>
      </c>
      <c r="P43" s="51">
        <v>6</v>
      </c>
    </row>
    <row r="44" spans="1:16" ht="15.75" x14ac:dyDescent="0.25">
      <c r="A44" s="42" t="s">
        <v>329</v>
      </c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88">
        <v>24</v>
      </c>
      <c r="P44" s="51">
        <v>7</v>
      </c>
    </row>
    <row r="45" spans="1:16" ht="15.75" x14ac:dyDescent="0.25">
      <c r="A45" s="42" t="s">
        <v>516</v>
      </c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88">
        <v>25</v>
      </c>
      <c r="P45" s="51">
        <v>6</v>
      </c>
    </row>
    <row r="46" spans="1:16" ht="25.5" x14ac:dyDescent="0.25">
      <c r="A46" s="42" t="s">
        <v>540</v>
      </c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88">
        <v>26</v>
      </c>
      <c r="P46" s="51">
        <v>0</v>
      </c>
    </row>
    <row r="47" spans="1:16" ht="15.75" x14ac:dyDescent="0.25">
      <c r="A47" s="131" t="s">
        <v>541</v>
      </c>
      <c r="B47" s="130"/>
      <c r="C47" s="130"/>
      <c r="D47" s="130"/>
      <c r="E47" s="130"/>
      <c r="F47" s="130"/>
      <c r="G47" s="130"/>
      <c r="H47" s="130"/>
      <c r="I47" s="130"/>
      <c r="J47" s="130"/>
      <c r="K47" s="130"/>
      <c r="L47" s="130"/>
      <c r="M47" s="130"/>
      <c r="N47" s="130"/>
      <c r="O47" s="88">
        <v>27</v>
      </c>
      <c r="P47" s="51">
        <v>0</v>
      </c>
    </row>
    <row r="48" spans="1:16" ht="15.75" x14ac:dyDescent="0.25">
      <c r="A48" s="73" t="s">
        <v>542</v>
      </c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88">
        <v>28</v>
      </c>
      <c r="P48" s="51">
        <v>0</v>
      </c>
    </row>
    <row r="49" spans="1:16" ht="15.75" x14ac:dyDescent="0.25">
      <c r="A49" s="73" t="s">
        <v>543</v>
      </c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88">
        <v>29</v>
      </c>
      <c r="P49" s="51">
        <v>0</v>
      </c>
    </row>
    <row r="50" spans="1:16" ht="15.75" x14ac:dyDescent="0.25">
      <c r="A50" s="73" t="s">
        <v>580</v>
      </c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88">
        <v>30</v>
      </c>
      <c r="P50" s="51">
        <v>0</v>
      </c>
    </row>
    <row r="51" spans="1:16" ht="15.75" x14ac:dyDescent="0.25">
      <c r="A51" s="73" t="s">
        <v>581</v>
      </c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88">
        <v>31</v>
      </c>
      <c r="P51" s="51">
        <v>0</v>
      </c>
    </row>
    <row r="53" spans="1:16" x14ac:dyDescent="0.2">
      <c r="A53" s="255" t="s">
        <v>530</v>
      </c>
      <c r="B53" s="255"/>
      <c r="C53" s="255"/>
      <c r="D53" s="255"/>
      <c r="E53" s="255"/>
      <c r="F53" s="255"/>
      <c r="G53" s="255"/>
      <c r="H53" s="255"/>
      <c r="I53" s="255"/>
      <c r="J53" s="255"/>
      <c r="K53" s="255"/>
      <c r="L53" s="255"/>
      <c r="M53" s="255"/>
      <c r="N53" s="255"/>
      <c r="O53" s="255"/>
      <c r="P53" s="255"/>
    </row>
  </sheetData>
  <sheetProtection password="E2BC" sheet="1" objects="1" scenarios="1" selectLockedCells="1"/>
  <mergeCells count="3">
    <mergeCell ref="A17:P17"/>
    <mergeCell ref="A18:P18"/>
    <mergeCell ref="A53:P53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P51">
      <formula1>0</formula1>
      <formula2>999999999999</formula2>
    </dataValidation>
  </dataValidations>
  <printOptions horizontalCentered="1"/>
  <pageMargins left="0.39370078740157483" right="0.39370078740157483" top="0.59055118110236227" bottom="0.39370078740157483" header="0" footer="0"/>
  <pageSetup paperSize="9" scale="87" orientation="landscape" blackAndWhite="1" r:id="rId1"/>
  <headerFooter alignWithMargins="0"/>
  <ignoredErrors>
    <ignoredError sqref="O21:O29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Q32"/>
  <sheetViews>
    <sheetView showGridLines="0" topLeftCell="A17" workbookViewId="0">
      <selection activeCell="P25" sqref="P25"/>
    </sheetView>
  </sheetViews>
  <sheetFormatPr defaultRowHeight="12.75" x14ac:dyDescent="0.2"/>
  <cols>
    <col min="1" max="1" width="70.85546875" style="7" customWidth="1"/>
    <col min="2" max="14" width="5.42578125" style="7" hidden="1" customWidth="1"/>
    <col min="15" max="15" width="6.42578125" style="7" bestFit="1" customWidth="1"/>
    <col min="16" max="17" width="22.7109375" style="7" customWidth="1"/>
    <col min="18" max="16384" width="9.140625" style="7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7" s="56" customFormat="1" ht="20.100000000000001" customHeight="1" x14ac:dyDescent="0.2">
      <c r="A17" s="256" t="s">
        <v>520</v>
      </c>
      <c r="B17" s="256"/>
      <c r="C17" s="256"/>
      <c r="D17" s="256"/>
      <c r="E17" s="256"/>
      <c r="F17" s="256"/>
      <c r="G17" s="256"/>
      <c r="H17" s="256"/>
      <c r="I17" s="256"/>
      <c r="J17" s="256"/>
      <c r="K17" s="256"/>
      <c r="L17" s="256"/>
      <c r="M17" s="256"/>
      <c r="N17" s="256"/>
      <c r="O17" s="256"/>
      <c r="P17" s="256"/>
      <c r="Q17" s="256"/>
    </row>
    <row r="18" spans="1:17" x14ac:dyDescent="0.2">
      <c r="A18" s="257" t="s">
        <v>1468</v>
      </c>
      <c r="B18" s="257"/>
      <c r="C18" s="257"/>
      <c r="D18" s="257"/>
      <c r="E18" s="257"/>
      <c r="F18" s="257"/>
      <c r="G18" s="257"/>
      <c r="H18" s="257"/>
      <c r="I18" s="257"/>
      <c r="J18" s="257"/>
      <c r="K18" s="257"/>
      <c r="L18" s="257"/>
      <c r="M18" s="257"/>
      <c r="N18" s="257"/>
      <c r="O18" s="257"/>
      <c r="P18" s="257"/>
      <c r="Q18" s="257"/>
    </row>
    <row r="19" spans="1:17" ht="110.1" customHeight="1" x14ac:dyDescent="0.2">
      <c r="A19" s="32" t="s">
        <v>287</v>
      </c>
      <c r="B19" s="13"/>
      <c r="C19" s="50"/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32" t="s">
        <v>1502</v>
      </c>
      <c r="P19" s="6" t="s">
        <v>518</v>
      </c>
      <c r="Q19" s="6" t="s">
        <v>519</v>
      </c>
    </row>
    <row r="20" spans="1:17" x14ac:dyDescent="0.2">
      <c r="A20" s="82">
        <v>1</v>
      </c>
      <c r="C20" s="50"/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0">
        <v>2</v>
      </c>
      <c r="P20" s="50">
        <v>3</v>
      </c>
      <c r="Q20" s="50">
        <v>4</v>
      </c>
    </row>
    <row r="21" spans="1:17" ht="25.5" x14ac:dyDescent="0.25">
      <c r="A21" s="14" t="s">
        <v>945</v>
      </c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90">
        <v>1</v>
      </c>
      <c r="P21" s="36">
        <v>5</v>
      </c>
      <c r="Q21" s="36"/>
    </row>
    <row r="22" spans="1:17" ht="15.75" x14ac:dyDescent="0.25">
      <c r="A22" s="8" t="s">
        <v>946</v>
      </c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90">
        <v>2</v>
      </c>
      <c r="P22" s="36">
        <v>5</v>
      </c>
      <c r="Q22" s="36"/>
    </row>
    <row r="23" spans="1:17" ht="15.75" x14ac:dyDescent="0.25">
      <c r="A23" s="8" t="s">
        <v>947</v>
      </c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90">
        <v>3</v>
      </c>
      <c r="P23" s="36">
        <v>0</v>
      </c>
      <c r="Q23" s="36"/>
    </row>
    <row r="24" spans="1:17" ht="15.75" x14ac:dyDescent="0.25">
      <c r="A24" s="8" t="s">
        <v>948</v>
      </c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90">
        <v>4</v>
      </c>
      <c r="P24" s="36">
        <v>10</v>
      </c>
      <c r="Q24" s="36"/>
    </row>
    <row r="25" spans="1:17" ht="26.25" x14ac:dyDescent="0.25">
      <c r="A25" s="8" t="s">
        <v>517</v>
      </c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90">
        <v>5</v>
      </c>
      <c r="P25" s="36">
        <v>2</v>
      </c>
      <c r="Q25" s="163"/>
    </row>
    <row r="26" spans="1:17" x14ac:dyDescent="0.2"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</row>
    <row r="27" spans="1:17" x14ac:dyDescent="0.2"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</row>
    <row r="28" spans="1:17" x14ac:dyDescent="0.2"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</row>
    <row r="29" spans="1:17" x14ac:dyDescent="0.2"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</row>
    <row r="30" spans="1:17" x14ac:dyDescent="0.2"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</row>
    <row r="31" spans="1:17" x14ac:dyDescent="0.2"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</row>
    <row r="32" spans="1:17" x14ac:dyDescent="0.2"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</row>
  </sheetData>
  <sheetProtection password="E2BC" sheet="1" objects="1" scenarios="1" selectLockedCells="1"/>
  <mergeCells count="2">
    <mergeCell ref="A17:Q17"/>
    <mergeCell ref="A18:Q18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P25 Q21:Q24">
      <formula1>0</formula1>
      <formula2>999999999999</formula2>
    </dataValidation>
  </dataValidations>
  <printOptions horizontalCentered="1"/>
  <pageMargins left="0.39370078740157483" right="0.39370078740157483" top="0.78740157480314965" bottom="0.39370078740157483" header="0" footer="0"/>
  <pageSetup paperSize="9" orientation="landscape" blackAndWhite="1" r:id="rId1"/>
  <headerFooter alignWithMargins="0"/>
  <ignoredErrors>
    <ignoredError sqref="O21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A1:AJ53"/>
  <sheetViews>
    <sheetView showGridLines="0" topLeftCell="A18" workbookViewId="0">
      <selection activeCell="T31" sqref="T31"/>
    </sheetView>
  </sheetViews>
  <sheetFormatPr defaultRowHeight="12.75" x14ac:dyDescent="0.2"/>
  <cols>
    <col min="1" max="1" width="55.7109375" style="7" customWidth="1"/>
    <col min="2" max="14" width="5.42578125" style="7" hidden="1" customWidth="1"/>
    <col min="15" max="15" width="6.42578125" style="7" bestFit="1" customWidth="1"/>
    <col min="16" max="16" width="8.7109375" style="7" customWidth="1"/>
    <col min="17" max="36" width="7.7109375" style="7" customWidth="1"/>
    <col min="37" max="16384" width="9.140625" style="7"/>
  </cols>
  <sheetData>
    <row r="1" spans="1:36" ht="12.75" hidden="1" customHeight="1" x14ac:dyDescent="0.2"/>
    <row r="2" spans="1:36" ht="12.75" hidden="1" customHeight="1" x14ac:dyDescent="0.2"/>
    <row r="3" spans="1:36" ht="12.75" hidden="1" customHeight="1" x14ac:dyDescent="0.2"/>
    <row r="4" spans="1:36" ht="12.75" hidden="1" customHeight="1" x14ac:dyDescent="0.2"/>
    <row r="5" spans="1:36" ht="12.75" hidden="1" customHeight="1" x14ac:dyDescent="0.2"/>
    <row r="6" spans="1:36" ht="12.75" hidden="1" customHeight="1" x14ac:dyDescent="0.2"/>
    <row r="7" spans="1:36" ht="12.75" hidden="1" customHeight="1" x14ac:dyDescent="0.2"/>
    <row r="8" spans="1:36" ht="12.75" hidden="1" customHeight="1" x14ac:dyDescent="0.2"/>
    <row r="9" spans="1:36" ht="12.75" hidden="1" customHeight="1" x14ac:dyDescent="0.2"/>
    <row r="10" spans="1:36" ht="12.75" hidden="1" customHeight="1" x14ac:dyDescent="0.2"/>
    <row r="11" spans="1:36" ht="12.75" hidden="1" customHeight="1" x14ac:dyDescent="0.2"/>
    <row r="12" spans="1:36" ht="12.75" hidden="1" customHeight="1" x14ac:dyDescent="0.2"/>
    <row r="13" spans="1:36" ht="12.75" hidden="1" customHeight="1" x14ac:dyDescent="0.2"/>
    <row r="14" spans="1:36" ht="12.75" hidden="1" customHeight="1" x14ac:dyDescent="0.2"/>
    <row r="15" spans="1:36" s="27" customFormat="1" ht="20.100000000000001" customHeight="1" x14ac:dyDescent="0.2">
      <c r="A15" s="256" t="s">
        <v>1459</v>
      </c>
      <c r="B15" s="256"/>
      <c r="C15" s="256"/>
      <c r="D15" s="256"/>
      <c r="E15" s="256"/>
      <c r="F15" s="256"/>
      <c r="G15" s="256"/>
      <c r="H15" s="256"/>
      <c r="I15" s="256"/>
      <c r="J15" s="256"/>
      <c r="K15" s="256"/>
      <c r="L15" s="256"/>
      <c r="M15" s="256"/>
      <c r="N15" s="256"/>
      <c r="O15" s="256"/>
      <c r="P15" s="256"/>
      <c r="Q15" s="256"/>
      <c r="R15" s="256"/>
      <c r="S15" s="256"/>
      <c r="T15" s="256"/>
      <c r="U15" s="256"/>
      <c r="V15" s="256"/>
      <c r="W15" s="256"/>
      <c r="X15" s="256"/>
      <c r="Y15" s="256"/>
      <c r="Z15" s="256"/>
      <c r="AA15" s="256"/>
      <c r="AB15" s="256"/>
      <c r="AC15" s="256"/>
      <c r="AD15" s="256"/>
      <c r="AE15" s="256"/>
      <c r="AF15" s="256"/>
      <c r="AG15" s="256"/>
      <c r="AH15" s="256"/>
      <c r="AI15" s="256"/>
      <c r="AJ15" s="256"/>
    </row>
    <row r="16" spans="1:36" x14ac:dyDescent="0.2">
      <c r="A16" s="262" t="s">
        <v>1501</v>
      </c>
      <c r="B16" s="262"/>
      <c r="C16" s="262"/>
      <c r="D16" s="262"/>
      <c r="E16" s="262"/>
      <c r="F16" s="262"/>
      <c r="G16" s="262"/>
      <c r="H16" s="262"/>
      <c r="I16" s="262"/>
      <c r="J16" s="262"/>
      <c r="K16" s="262"/>
      <c r="L16" s="262"/>
      <c r="M16" s="262"/>
      <c r="N16" s="262"/>
      <c r="O16" s="262"/>
      <c r="P16" s="262"/>
      <c r="Q16" s="262"/>
      <c r="R16" s="262"/>
      <c r="S16" s="262"/>
      <c r="T16" s="262"/>
      <c r="U16" s="262"/>
      <c r="V16" s="262"/>
      <c r="W16" s="262"/>
      <c r="X16" s="262"/>
      <c r="Y16" s="262"/>
      <c r="Z16" s="262"/>
      <c r="AA16" s="262"/>
      <c r="AB16" s="262"/>
      <c r="AC16" s="262"/>
      <c r="AD16" s="262"/>
      <c r="AE16" s="262"/>
      <c r="AF16" s="262"/>
      <c r="AG16" s="262"/>
      <c r="AH16" s="262"/>
      <c r="AI16" s="262"/>
      <c r="AJ16" s="262"/>
    </row>
    <row r="17" spans="1:36" ht="28.5" customHeight="1" x14ac:dyDescent="0.2">
      <c r="A17" s="244" t="s">
        <v>293</v>
      </c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244" t="s">
        <v>1502</v>
      </c>
      <c r="P17" s="264" t="s">
        <v>294</v>
      </c>
      <c r="Q17" s="264" t="s">
        <v>332</v>
      </c>
      <c r="R17" s="244" t="s">
        <v>352</v>
      </c>
      <c r="S17" s="244"/>
      <c r="T17" s="244"/>
      <c r="U17" s="265" t="s">
        <v>493</v>
      </c>
      <c r="V17" s="266"/>
      <c r="W17" s="266"/>
      <c r="X17" s="266"/>
      <c r="Y17" s="266"/>
      <c r="Z17" s="266"/>
      <c r="AA17" s="266"/>
      <c r="AB17" s="266"/>
      <c r="AC17" s="266"/>
      <c r="AD17" s="266"/>
      <c r="AE17" s="266"/>
      <c r="AF17" s="266"/>
      <c r="AG17" s="266"/>
      <c r="AH17" s="266"/>
      <c r="AI17" s="266"/>
      <c r="AJ17" s="267"/>
    </row>
    <row r="18" spans="1:36" ht="39.950000000000003" customHeight="1" x14ac:dyDescent="0.2">
      <c r="A18" s="244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244"/>
      <c r="P18" s="264"/>
      <c r="Q18" s="264"/>
      <c r="R18" s="258" t="s">
        <v>295</v>
      </c>
      <c r="S18" s="258" t="s">
        <v>230</v>
      </c>
      <c r="T18" s="258" t="s">
        <v>590</v>
      </c>
      <c r="U18" s="260" t="s">
        <v>587</v>
      </c>
      <c r="V18" s="261"/>
      <c r="W18" s="260" t="s">
        <v>588</v>
      </c>
      <c r="X18" s="261"/>
      <c r="Y18" s="260" t="s">
        <v>592</v>
      </c>
      <c r="Z18" s="261"/>
      <c r="AA18" s="260" t="s">
        <v>593</v>
      </c>
      <c r="AB18" s="261"/>
      <c r="AC18" s="260" t="s">
        <v>594</v>
      </c>
      <c r="AD18" s="261"/>
      <c r="AE18" s="260" t="s">
        <v>595</v>
      </c>
      <c r="AF18" s="261"/>
      <c r="AG18" s="260" t="s">
        <v>360</v>
      </c>
      <c r="AH18" s="261"/>
      <c r="AI18" s="260" t="s">
        <v>361</v>
      </c>
      <c r="AJ18" s="261"/>
    </row>
    <row r="19" spans="1:36" ht="60" x14ac:dyDescent="0.2">
      <c r="A19" s="244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244"/>
      <c r="P19" s="264"/>
      <c r="Q19" s="264"/>
      <c r="R19" s="259"/>
      <c r="S19" s="259"/>
      <c r="T19" s="259"/>
      <c r="U19" s="30" t="s">
        <v>589</v>
      </c>
      <c r="V19" s="30" t="s">
        <v>591</v>
      </c>
      <c r="W19" s="30" t="s">
        <v>589</v>
      </c>
      <c r="X19" s="30" t="s">
        <v>591</v>
      </c>
      <c r="Y19" s="30" t="s">
        <v>589</v>
      </c>
      <c r="Z19" s="30" t="s">
        <v>591</v>
      </c>
      <c r="AA19" s="30" t="s">
        <v>589</v>
      </c>
      <c r="AB19" s="30" t="s">
        <v>591</v>
      </c>
      <c r="AC19" s="30" t="s">
        <v>589</v>
      </c>
      <c r="AD19" s="30" t="s">
        <v>591</v>
      </c>
      <c r="AE19" s="30" t="s">
        <v>589</v>
      </c>
      <c r="AF19" s="30" t="s">
        <v>591</v>
      </c>
      <c r="AG19" s="30" t="s">
        <v>589</v>
      </c>
      <c r="AH19" s="30" t="s">
        <v>591</v>
      </c>
      <c r="AI19" s="30" t="s">
        <v>589</v>
      </c>
      <c r="AJ19" s="30" t="s">
        <v>591</v>
      </c>
    </row>
    <row r="20" spans="1:36" x14ac:dyDescent="0.2">
      <c r="A20" s="2">
        <v>1</v>
      </c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>
        <v>2</v>
      </c>
      <c r="P20" s="2">
        <v>3</v>
      </c>
      <c r="Q20" s="2">
        <v>4</v>
      </c>
      <c r="R20" s="2">
        <v>5</v>
      </c>
      <c r="S20" s="2">
        <v>6</v>
      </c>
      <c r="T20" s="2">
        <v>7</v>
      </c>
      <c r="U20" s="2">
        <v>8</v>
      </c>
      <c r="V20" s="2">
        <v>9</v>
      </c>
      <c r="W20" s="2">
        <v>10</v>
      </c>
      <c r="X20" s="2">
        <v>11</v>
      </c>
      <c r="Y20" s="2">
        <v>12</v>
      </c>
      <c r="Z20" s="2">
        <v>13</v>
      </c>
      <c r="AA20" s="2">
        <v>14</v>
      </c>
      <c r="AB20" s="2">
        <v>15</v>
      </c>
      <c r="AC20" s="2">
        <v>16</v>
      </c>
      <c r="AD20" s="2">
        <v>17</v>
      </c>
      <c r="AE20" s="2">
        <v>18</v>
      </c>
      <c r="AF20" s="2">
        <v>19</v>
      </c>
      <c r="AG20" s="2">
        <v>20</v>
      </c>
      <c r="AH20" s="2">
        <v>21</v>
      </c>
      <c r="AI20" s="2">
        <v>22</v>
      </c>
      <c r="AJ20" s="2">
        <v>23</v>
      </c>
    </row>
    <row r="21" spans="1:36" ht="15" customHeight="1" x14ac:dyDescent="0.2">
      <c r="A21" s="83" t="s">
        <v>1396</v>
      </c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65">
        <v>1</v>
      </c>
      <c r="P21" s="54"/>
      <c r="Q21" s="54"/>
      <c r="R21" s="54"/>
      <c r="S21" s="54"/>
      <c r="T21" s="54"/>
      <c r="U21" s="54"/>
      <c r="V21" s="93"/>
      <c r="W21" s="93"/>
      <c r="X21" s="93"/>
      <c r="Y21" s="54"/>
      <c r="Z21" s="93"/>
      <c r="AA21" s="54"/>
      <c r="AB21" s="93"/>
      <c r="AC21" s="54"/>
      <c r="AD21" s="93"/>
      <c r="AE21" s="54"/>
      <c r="AF21" s="93"/>
      <c r="AG21" s="54"/>
      <c r="AH21" s="93"/>
      <c r="AI21" s="93"/>
      <c r="AJ21" s="93"/>
    </row>
    <row r="22" spans="1:36" ht="15" customHeight="1" x14ac:dyDescent="0.2">
      <c r="A22" s="42" t="s">
        <v>583</v>
      </c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65">
        <v>2</v>
      </c>
      <c r="P22" s="54">
        <v>1</v>
      </c>
      <c r="Q22" s="54">
        <v>19</v>
      </c>
      <c r="R22" s="54"/>
      <c r="S22" s="54"/>
      <c r="T22" s="54">
        <v>7</v>
      </c>
      <c r="U22" s="54"/>
      <c r="V22" s="93"/>
      <c r="W22" s="93"/>
      <c r="X22" s="93"/>
      <c r="Y22" s="54"/>
      <c r="Z22" s="93"/>
      <c r="AA22" s="54"/>
      <c r="AB22" s="93"/>
      <c r="AC22" s="54"/>
      <c r="AD22" s="93"/>
      <c r="AE22" s="54"/>
      <c r="AF22" s="93"/>
      <c r="AG22" s="54"/>
      <c r="AH22" s="93"/>
      <c r="AI22" s="93"/>
      <c r="AJ22" s="93"/>
    </row>
    <row r="23" spans="1:36" ht="15" customHeight="1" x14ac:dyDescent="0.2">
      <c r="A23" s="14" t="s">
        <v>1471</v>
      </c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65">
        <v>3</v>
      </c>
      <c r="P23" s="54"/>
      <c r="Q23" s="54"/>
      <c r="R23" s="54"/>
      <c r="S23" s="54"/>
      <c r="T23" s="54"/>
      <c r="U23" s="54"/>
      <c r="V23" s="93"/>
      <c r="W23" s="93"/>
      <c r="X23" s="93"/>
      <c r="Y23" s="54"/>
      <c r="Z23" s="93"/>
      <c r="AA23" s="54"/>
      <c r="AB23" s="93"/>
      <c r="AC23" s="54"/>
      <c r="AD23" s="93"/>
      <c r="AE23" s="54"/>
      <c r="AF23" s="93"/>
      <c r="AG23" s="54"/>
      <c r="AH23" s="93"/>
      <c r="AI23" s="93"/>
      <c r="AJ23" s="93"/>
    </row>
    <row r="24" spans="1:36" ht="15" customHeight="1" x14ac:dyDescent="0.2">
      <c r="A24" s="42" t="s">
        <v>584</v>
      </c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65">
        <v>4</v>
      </c>
      <c r="P24" s="54">
        <v>1</v>
      </c>
      <c r="Q24" s="54">
        <v>19</v>
      </c>
      <c r="R24" s="54"/>
      <c r="S24" s="54"/>
      <c r="T24" s="54">
        <v>9</v>
      </c>
      <c r="U24" s="54"/>
      <c r="V24" s="93"/>
      <c r="W24" s="93"/>
      <c r="X24" s="93"/>
      <c r="Y24" s="54"/>
      <c r="Z24" s="93"/>
      <c r="AA24" s="54"/>
      <c r="AB24" s="93"/>
      <c r="AC24" s="54"/>
      <c r="AD24" s="93"/>
      <c r="AE24" s="54"/>
      <c r="AF24" s="93"/>
      <c r="AG24" s="54"/>
      <c r="AH24" s="93"/>
      <c r="AI24" s="93"/>
      <c r="AJ24" s="93"/>
    </row>
    <row r="25" spans="1:36" ht="15" customHeight="1" x14ac:dyDescent="0.2">
      <c r="A25" s="42" t="s">
        <v>585</v>
      </c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65">
        <v>5</v>
      </c>
      <c r="P25" s="54">
        <v>2</v>
      </c>
      <c r="Q25" s="54">
        <v>28</v>
      </c>
      <c r="R25" s="54"/>
      <c r="S25" s="54"/>
      <c r="T25" s="54">
        <v>13</v>
      </c>
      <c r="U25" s="54"/>
      <c r="V25" s="93"/>
      <c r="W25" s="93"/>
      <c r="X25" s="93"/>
      <c r="Y25" s="54"/>
      <c r="Z25" s="93"/>
      <c r="AA25" s="54"/>
      <c r="AB25" s="93"/>
      <c r="AC25" s="54"/>
      <c r="AD25" s="93"/>
      <c r="AE25" s="54"/>
      <c r="AF25" s="93"/>
      <c r="AG25" s="54"/>
      <c r="AH25" s="93"/>
      <c r="AI25" s="93"/>
      <c r="AJ25" s="93"/>
    </row>
    <row r="26" spans="1:36" ht="15" customHeight="1" x14ac:dyDescent="0.2">
      <c r="A26" s="91" t="s">
        <v>1397</v>
      </c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65">
        <v>6</v>
      </c>
      <c r="P26" s="54">
        <v>1</v>
      </c>
      <c r="Q26" s="54">
        <v>22</v>
      </c>
      <c r="R26" s="54"/>
      <c r="S26" s="54"/>
      <c r="T26" s="54">
        <v>12</v>
      </c>
      <c r="U26" s="54"/>
      <c r="V26" s="93"/>
      <c r="W26" s="93"/>
      <c r="X26" s="93"/>
      <c r="Y26" s="54"/>
      <c r="Z26" s="93"/>
      <c r="AA26" s="54"/>
      <c r="AB26" s="93"/>
      <c r="AC26" s="54"/>
      <c r="AD26" s="93"/>
      <c r="AE26" s="54"/>
      <c r="AF26" s="93"/>
      <c r="AG26" s="54"/>
      <c r="AH26" s="93"/>
      <c r="AI26" s="93"/>
      <c r="AJ26" s="93"/>
    </row>
    <row r="27" spans="1:36" ht="15" customHeight="1" x14ac:dyDescent="0.2">
      <c r="A27" s="4" t="s">
        <v>1398</v>
      </c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65">
        <v>7</v>
      </c>
      <c r="P27" s="54">
        <v>1</v>
      </c>
      <c r="Q27" s="54">
        <v>14</v>
      </c>
      <c r="R27" s="54"/>
      <c r="S27" s="54"/>
      <c r="T27" s="54">
        <v>6</v>
      </c>
      <c r="U27" s="54"/>
      <c r="V27" s="93"/>
      <c r="W27" s="93"/>
      <c r="X27" s="93"/>
      <c r="Y27" s="54"/>
      <c r="Z27" s="93"/>
      <c r="AA27" s="54"/>
      <c r="AB27" s="93"/>
      <c r="AC27" s="54"/>
      <c r="AD27" s="93"/>
      <c r="AE27" s="54"/>
      <c r="AF27" s="93"/>
      <c r="AG27" s="54"/>
      <c r="AH27" s="93"/>
      <c r="AI27" s="93"/>
      <c r="AJ27" s="93"/>
    </row>
    <row r="28" spans="1:36" ht="15" customHeight="1" x14ac:dyDescent="0.2">
      <c r="A28" s="4" t="s">
        <v>1399</v>
      </c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65">
        <v>8</v>
      </c>
      <c r="P28" s="54">
        <v>1</v>
      </c>
      <c r="Q28" s="54">
        <v>12</v>
      </c>
      <c r="R28" s="54"/>
      <c r="S28" s="54"/>
      <c r="T28" s="54">
        <v>7</v>
      </c>
      <c r="U28" s="54"/>
      <c r="V28" s="93"/>
      <c r="W28" s="93"/>
      <c r="X28" s="93"/>
      <c r="Y28" s="54"/>
      <c r="Z28" s="93"/>
      <c r="AA28" s="54"/>
      <c r="AB28" s="93"/>
      <c r="AC28" s="54"/>
      <c r="AD28" s="93"/>
      <c r="AE28" s="54"/>
      <c r="AF28" s="93"/>
      <c r="AG28" s="54"/>
      <c r="AH28" s="93"/>
      <c r="AI28" s="93"/>
      <c r="AJ28" s="93"/>
    </row>
    <row r="29" spans="1:36" ht="15" customHeight="1" x14ac:dyDescent="0.2">
      <c r="A29" s="4" t="s">
        <v>1400</v>
      </c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65">
        <v>9</v>
      </c>
      <c r="P29" s="54">
        <v>1</v>
      </c>
      <c r="Q29" s="54">
        <v>22</v>
      </c>
      <c r="R29" s="54"/>
      <c r="S29" s="54"/>
      <c r="T29" s="54">
        <v>12</v>
      </c>
      <c r="U29" s="54"/>
      <c r="V29" s="93"/>
      <c r="W29" s="93"/>
      <c r="X29" s="93"/>
      <c r="Y29" s="54"/>
      <c r="Z29" s="93"/>
      <c r="AA29" s="54"/>
      <c r="AB29" s="93"/>
      <c r="AC29" s="54"/>
      <c r="AD29" s="93"/>
      <c r="AE29" s="54"/>
      <c r="AF29" s="93"/>
      <c r="AG29" s="54"/>
      <c r="AH29" s="93"/>
      <c r="AI29" s="93"/>
      <c r="AJ29" s="93"/>
    </row>
    <row r="30" spans="1:36" ht="15" customHeight="1" x14ac:dyDescent="0.2">
      <c r="A30" s="4" t="s">
        <v>1401</v>
      </c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65">
        <v>10</v>
      </c>
      <c r="P30" s="54">
        <v>1</v>
      </c>
      <c r="Q30" s="54">
        <v>14</v>
      </c>
      <c r="R30" s="54"/>
      <c r="S30" s="54">
        <v>1</v>
      </c>
      <c r="T30" s="54">
        <v>6</v>
      </c>
      <c r="U30" s="54"/>
      <c r="V30" s="93"/>
      <c r="W30" s="93"/>
      <c r="X30" s="93"/>
      <c r="Y30" s="54"/>
      <c r="Z30" s="93"/>
      <c r="AA30" s="54"/>
      <c r="AB30" s="93"/>
      <c r="AC30" s="54"/>
      <c r="AD30" s="93"/>
      <c r="AE30" s="54"/>
      <c r="AF30" s="93"/>
      <c r="AG30" s="54"/>
      <c r="AH30" s="93"/>
      <c r="AI30" s="93"/>
      <c r="AJ30" s="93"/>
    </row>
    <row r="31" spans="1:36" ht="15" customHeight="1" x14ac:dyDescent="0.2">
      <c r="A31" s="4" t="s">
        <v>1402</v>
      </c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65">
        <v>11</v>
      </c>
      <c r="P31" s="54">
        <v>1</v>
      </c>
      <c r="Q31" s="54">
        <v>11</v>
      </c>
      <c r="R31" s="54"/>
      <c r="S31" s="54"/>
      <c r="T31" s="54">
        <v>5</v>
      </c>
      <c r="U31" s="54"/>
      <c r="V31" s="93"/>
      <c r="W31" s="93"/>
      <c r="X31" s="93"/>
      <c r="Y31" s="54"/>
      <c r="Z31" s="93"/>
      <c r="AA31" s="54"/>
      <c r="AB31" s="93"/>
      <c r="AC31" s="54"/>
      <c r="AD31" s="93"/>
      <c r="AE31" s="54"/>
      <c r="AF31" s="93"/>
      <c r="AG31" s="54"/>
      <c r="AH31" s="93"/>
      <c r="AI31" s="93"/>
      <c r="AJ31" s="93"/>
    </row>
    <row r="32" spans="1:36" ht="15" customHeight="1" x14ac:dyDescent="0.2">
      <c r="A32" s="4" t="s">
        <v>1403</v>
      </c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65">
        <v>12</v>
      </c>
      <c r="P32" s="54">
        <v>0</v>
      </c>
      <c r="Q32" s="54">
        <v>0</v>
      </c>
      <c r="R32" s="54"/>
      <c r="S32" s="54"/>
      <c r="T32" s="54">
        <v>0</v>
      </c>
      <c r="U32" s="54"/>
      <c r="V32" s="93"/>
      <c r="W32" s="93"/>
      <c r="X32" s="93"/>
      <c r="Y32" s="54"/>
      <c r="Z32" s="93"/>
      <c r="AA32" s="54"/>
      <c r="AB32" s="93"/>
      <c r="AC32" s="54"/>
      <c r="AD32" s="93"/>
      <c r="AE32" s="54"/>
      <c r="AF32" s="93"/>
      <c r="AG32" s="54"/>
      <c r="AH32" s="93"/>
      <c r="AI32" s="93"/>
      <c r="AJ32" s="93"/>
    </row>
    <row r="33" spans="1:36" ht="15" customHeight="1" x14ac:dyDescent="0.2">
      <c r="A33" s="4" t="s">
        <v>1404</v>
      </c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65">
        <v>13</v>
      </c>
      <c r="P33" s="54">
        <v>0</v>
      </c>
      <c r="Q33" s="54">
        <v>0</v>
      </c>
      <c r="R33" s="54"/>
      <c r="S33" s="54"/>
      <c r="T33" s="54">
        <v>0</v>
      </c>
      <c r="U33" s="54"/>
      <c r="V33" s="93"/>
      <c r="W33" s="93"/>
      <c r="X33" s="93"/>
      <c r="Y33" s="54"/>
      <c r="Z33" s="93"/>
      <c r="AA33" s="54"/>
      <c r="AB33" s="93"/>
      <c r="AC33" s="54"/>
      <c r="AD33" s="93"/>
      <c r="AE33" s="54"/>
      <c r="AF33" s="93"/>
      <c r="AG33" s="54"/>
      <c r="AH33" s="93"/>
      <c r="AI33" s="93"/>
      <c r="AJ33" s="93"/>
    </row>
    <row r="34" spans="1:36" ht="15" customHeight="1" x14ac:dyDescent="0.2">
      <c r="A34" s="89" t="s">
        <v>1405</v>
      </c>
      <c r="C34" s="101"/>
      <c r="D34" s="101"/>
      <c r="E34" s="101"/>
      <c r="F34" s="101"/>
      <c r="G34" s="101"/>
      <c r="H34" s="101"/>
      <c r="I34" s="101"/>
      <c r="J34" s="101"/>
      <c r="K34" s="101"/>
      <c r="L34" s="101"/>
      <c r="M34" s="101"/>
      <c r="N34" s="101"/>
      <c r="O34" s="65">
        <v>14</v>
      </c>
      <c r="P34" s="123">
        <v>0</v>
      </c>
      <c r="Q34" s="54">
        <v>0</v>
      </c>
      <c r="R34" s="54"/>
      <c r="S34" s="54"/>
      <c r="T34" s="54">
        <v>0</v>
      </c>
      <c r="U34" s="54"/>
      <c r="V34" s="93"/>
      <c r="W34" s="93"/>
      <c r="X34" s="93"/>
      <c r="Y34" s="54"/>
      <c r="Z34" s="93"/>
      <c r="AA34" s="54"/>
      <c r="AB34" s="93"/>
      <c r="AC34" s="54"/>
      <c r="AD34" s="93"/>
      <c r="AE34" s="54"/>
      <c r="AF34" s="93"/>
      <c r="AG34" s="54"/>
      <c r="AH34" s="93"/>
      <c r="AI34" s="93"/>
      <c r="AJ34" s="93"/>
    </row>
    <row r="35" spans="1:36" ht="15" customHeight="1" x14ac:dyDescent="0.2">
      <c r="A35" s="4" t="s">
        <v>586</v>
      </c>
      <c r="B35" s="17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65">
        <v>15</v>
      </c>
      <c r="P35" s="54">
        <v>10</v>
      </c>
      <c r="Q35" s="54">
        <v>161</v>
      </c>
      <c r="R35" s="54"/>
      <c r="S35" s="54"/>
      <c r="T35" s="54">
        <v>77</v>
      </c>
      <c r="U35" s="54"/>
      <c r="V35" s="93"/>
      <c r="W35" s="93"/>
      <c r="X35" s="93"/>
      <c r="Y35" s="54"/>
      <c r="Z35" s="93"/>
      <c r="AA35" s="54"/>
      <c r="AB35" s="93"/>
      <c r="AC35" s="54"/>
      <c r="AD35" s="93"/>
      <c r="AE35" s="54"/>
      <c r="AF35" s="93"/>
      <c r="AG35" s="54"/>
      <c r="AH35" s="93"/>
      <c r="AI35" s="93"/>
      <c r="AJ35" s="93"/>
    </row>
    <row r="36" spans="1:36" ht="15" customHeight="1" x14ac:dyDescent="0.2">
      <c r="A36" s="4" t="s">
        <v>415</v>
      </c>
      <c r="B36" s="17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65">
        <v>16</v>
      </c>
      <c r="P36" s="54"/>
      <c r="Q36" s="54"/>
      <c r="R36" s="134"/>
      <c r="S36" s="134"/>
      <c r="T36" s="134"/>
      <c r="U36" s="134"/>
      <c r="V36" s="134"/>
      <c r="W36" s="134"/>
      <c r="X36" s="134"/>
      <c r="Y36" s="134"/>
      <c r="Z36" s="134"/>
      <c r="AA36" s="134"/>
      <c r="AB36" s="134"/>
      <c r="AC36" s="134"/>
      <c r="AD36" s="134"/>
      <c r="AE36" s="134"/>
      <c r="AF36" s="134"/>
      <c r="AG36" s="134"/>
      <c r="AH36" s="134"/>
      <c r="AI36" s="134"/>
      <c r="AJ36" s="134"/>
    </row>
    <row r="37" spans="1:36" ht="39.950000000000003" customHeight="1" x14ac:dyDescent="0.2">
      <c r="A37" s="5" t="s">
        <v>597</v>
      </c>
      <c r="B37" s="111"/>
      <c r="C37" s="124"/>
      <c r="D37" s="124"/>
      <c r="E37" s="124"/>
      <c r="F37" s="124"/>
      <c r="G37" s="124"/>
      <c r="H37" s="124"/>
      <c r="I37" s="124"/>
      <c r="J37" s="124"/>
      <c r="K37" s="124"/>
      <c r="L37" s="124"/>
      <c r="M37" s="124"/>
      <c r="N37" s="124"/>
      <c r="O37" s="124">
        <v>17</v>
      </c>
      <c r="P37" s="133"/>
      <c r="Q37" s="53"/>
      <c r="R37" s="53"/>
      <c r="S37" s="94"/>
      <c r="T37" s="94"/>
      <c r="U37" s="57"/>
      <c r="V37" s="94"/>
      <c r="W37" s="94"/>
      <c r="X37" s="94"/>
      <c r="Y37" s="57"/>
      <c r="Z37" s="94"/>
      <c r="AA37" s="57"/>
      <c r="AB37" s="94"/>
      <c r="AC37" s="57"/>
      <c r="AD37" s="94"/>
      <c r="AE37" s="57"/>
      <c r="AF37" s="94"/>
      <c r="AG37" s="57"/>
      <c r="AH37" s="94"/>
      <c r="AI37" s="94"/>
      <c r="AJ37" s="94"/>
    </row>
    <row r="38" spans="1:36" s="95" customFormat="1" ht="38.25" x14ac:dyDescent="0.2">
      <c r="A38" s="5" t="s">
        <v>596</v>
      </c>
      <c r="B38" s="125"/>
      <c r="C38" s="124"/>
      <c r="D38" s="124"/>
      <c r="E38" s="124"/>
      <c r="F38" s="124"/>
      <c r="G38" s="124"/>
      <c r="H38" s="124"/>
      <c r="I38" s="124"/>
      <c r="J38" s="124"/>
      <c r="K38" s="124"/>
      <c r="L38" s="124"/>
      <c r="M38" s="124"/>
      <c r="N38" s="124"/>
      <c r="O38" s="124">
        <v>18</v>
      </c>
      <c r="P38" s="127"/>
      <c r="Q38" s="53"/>
      <c r="R38" s="53"/>
      <c r="S38" s="94"/>
      <c r="T38" s="94"/>
      <c r="U38" s="57"/>
      <c r="V38" s="94"/>
      <c r="W38" s="94"/>
      <c r="X38" s="94"/>
      <c r="Y38" s="57"/>
      <c r="Z38" s="94"/>
      <c r="AA38" s="57"/>
      <c r="AB38" s="94"/>
      <c r="AC38" s="57"/>
      <c r="AD38" s="94"/>
      <c r="AE38" s="57"/>
      <c r="AF38" s="94"/>
      <c r="AG38" s="57"/>
      <c r="AH38" s="94"/>
      <c r="AI38" s="94"/>
      <c r="AJ38" s="94"/>
    </row>
    <row r="39" spans="1:36" ht="25.5" x14ac:dyDescent="0.2">
      <c r="A39" s="5" t="s">
        <v>598</v>
      </c>
      <c r="B39" s="111"/>
      <c r="C39" s="124"/>
      <c r="D39" s="124"/>
      <c r="E39" s="124"/>
      <c r="F39" s="124"/>
      <c r="G39" s="124"/>
      <c r="H39" s="124"/>
      <c r="I39" s="124"/>
      <c r="J39" s="124"/>
      <c r="K39" s="124"/>
      <c r="L39" s="124"/>
      <c r="M39" s="124"/>
      <c r="N39" s="124"/>
      <c r="O39" s="124">
        <v>19</v>
      </c>
      <c r="P39" s="127"/>
      <c r="Q39" s="53"/>
      <c r="R39" s="53"/>
      <c r="S39" s="94"/>
      <c r="T39" s="94"/>
      <c r="U39" s="57"/>
      <c r="V39" s="94"/>
      <c r="W39" s="94"/>
      <c r="X39" s="94"/>
      <c r="Y39" s="57"/>
      <c r="Z39" s="94"/>
      <c r="AA39" s="57"/>
      <c r="AB39" s="94"/>
      <c r="AC39" s="57"/>
      <c r="AD39" s="94"/>
      <c r="AE39" s="57"/>
      <c r="AF39" s="94"/>
      <c r="AG39" s="57"/>
      <c r="AH39" s="94"/>
      <c r="AI39" s="94"/>
      <c r="AJ39" s="94"/>
    </row>
    <row r="40" spans="1:36" ht="38.25" x14ac:dyDescent="0.2">
      <c r="A40" s="126" t="s">
        <v>531</v>
      </c>
      <c r="B40" s="111"/>
      <c r="C40" s="124"/>
      <c r="D40" s="124"/>
      <c r="E40" s="124"/>
      <c r="F40" s="124"/>
      <c r="G40" s="124"/>
      <c r="H40" s="124"/>
      <c r="I40" s="124"/>
      <c r="J40" s="124"/>
      <c r="K40" s="124"/>
      <c r="L40" s="124"/>
      <c r="M40" s="124"/>
      <c r="N40" s="124"/>
      <c r="O40" s="124">
        <v>20</v>
      </c>
      <c r="P40" s="127"/>
      <c r="Q40" s="53"/>
      <c r="R40" s="53"/>
      <c r="S40" s="94"/>
      <c r="T40" s="94"/>
      <c r="U40" s="57"/>
      <c r="V40" s="94"/>
      <c r="W40" s="94"/>
      <c r="X40" s="94"/>
      <c r="Y40" s="57"/>
      <c r="Z40" s="94"/>
      <c r="AA40" s="57"/>
      <c r="AB40" s="94"/>
      <c r="AC40" s="57"/>
      <c r="AD40" s="94"/>
      <c r="AE40" s="57"/>
      <c r="AF40" s="94"/>
      <c r="AG40" s="57"/>
      <c r="AH40" s="94"/>
      <c r="AI40" s="94"/>
      <c r="AJ40" s="94"/>
    </row>
    <row r="41" spans="1:36" ht="25.5" x14ac:dyDescent="0.2">
      <c r="A41" s="5" t="s">
        <v>532</v>
      </c>
      <c r="B41" s="111"/>
      <c r="C41" s="124"/>
      <c r="D41" s="124"/>
      <c r="E41" s="124"/>
      <c r="F41" s="124"/>
      <c r="G41" s="124"/>
      <c r="H41" s="124"/>
      <c r="I41" s="124"/>
      <c r="J41" s="124"/>
      <c r="K41" s="124"/>
      <c r="L41" s="124"/>
      <c r="M41" s="124"/>
      <c r="N41" s="124"/>
      <c r="O41" s="124">
        <v>21</v>
      </c>
      <c r="P41" s="127"/>
      <c r="Q41" s="53"/>
      <c r="R41" s="53"/>
      <c r="S41" s="94"/>
      <c r="T41" s="94"/>
      <c r="U41" s="57"/>
      <c r="V41" s="94"/>
      <c r="W41" s="94"/>
      <c r="X41" s="94"/>
      <c r="Y41" s="57"/>
      <c r="Z41" s="94"/>
      <c r="AA41" s="57"/>
      <c r="AB41" s="94"/>
      <c r="AC41" s="57"/>
      <c r="AD41" s="94"/>
      <c r="AE41" s="57"/>
      <c r="AF41" s="94"/>
      <c r="AG41" s="57"/>
      <c r="AH41" s="94"/>
      <c r="AI41" s="94"/>
      <c r="AJ41" s="94"/>
    </row>
    <row r="42" spans="1:36" ht="25.5" x14ac:dyDescent="0.2">
      <c r="A42" s="5" t="s">
        <v>533</v>
      </c>
      <c r="B42" s="111"/>
      <c r="C42" s="124"/>
      <c r="D42" s="124"/>
      <c r="E42" s="124"/>
      <c r="F42" s="124"/>
      <c r="G42" s="124"/>
      <c r="H42" s="124"/>
      <c r="I42" s="124"/>
      <c r="J42" s="124"/>
      <c r="K42" s="124"/>
      <c r="L42" s="124"/>
      <c r="M42" s="124"/>
      <c r="N42" s="124"/>
      <c r="O42" s="124">
        <v>22</v>
      </c>
      <c r="P42" s="127"/>
      <c r="Q42" s="53"/>
      <c r="R42" s="53"/>
      <c r="S42" s="94"/>
      <c r="T42" s="94"/>
      <c r="U42" s="57"/>
      <c r="V42" s="94"/>
      <c r="W42" s="94"/>
      <c r="X42" s="94"/>
      <c r="Y42" s="57"/>
      <c r="Z42" s="94"/>
      <c r="AA42" s="57"/>
      <c r="AB42" s="94"/>
      <c r="AC42" s="57"/>
      <c r="AD42" s="94"/>
      <c r="AE42" s="57"/>
      <c r="AF42" s="94"/>
      <c r="AG42" s="57"/>
      <c r="AH42" s="94"/>
      <c r="AI42" s="94"/>
      <c r="AJ42" s="94"/>
    </row>
    <row r="43" spans="1:36" ht="25.5" x14ac:dyDescent="0.2">
      <c r="A43" s="126" t="s">
        <v>534</v>
      </c>
      <c r="B43" s="111"/>
      <c r="C43" s="124"/>
      <c r="D43" s="124"/>
      <c r="E43" s="124"/>
      <c r="F43" s="124"/>
      <c r="G43" s="124"/>
      <c r="H43" s="124"/>
      <c r="I43" s="124"/>
      <c r="J43" s="124"/>
      <c r="K43" s="124"/>
      <c r="L43" s="124"/>
      <c r="M43" s="124"/>
      <c r="N43" s="124"/>
      <c r="O43" s="124">
        <v>23</v>
      </c>
      <c r="P43" s="127"/>
      <c r="Q43" s="53"/>
      <c r="R43" s="53"/>
      <c r="S43" s="94"/>
      <c r="T43" s="94"/>
      <c r="U43" s="57"/>
      <c r="V43" s="94"/>
      <c r="W43" s="94"/>
      <c r="X43" s="94"/>
      <c r="Y43" s="57"/>
      <c r="Z43" s="94"/>
      <c r="AA43" s="57"/>
      <c r="AB43" s="94"/>
      <c r="AC43" s="57"/>
      <c r="AD43" s="94"/>
      <c r="AE43" s="57"/>
      <c r="AF43" s="94"/>
      <c r="AG43" s="57"/>
      <c r="AH43" s="94"/>
      <c r="AI43" s="94"/>
      <c r="AJ43" s="94"/>
    </row>
    <row r="44" spans="1:36" ht="25.5" x14ac:dyDescent="0.2">
      <c r="A44" s="5" t="s">
        <v>0</v>
      </c>
      <c r="B44" s="111"/>
      <c r="C44" s="124"/>
      <c r="D44" s="124"/>
      <c r="E44" s="124"/>
      <c r="F44" s="124"/>
      <c r="G44" s="124"/>
      <c r="H44" s="124"/>
      <c r="I44" s="124"/>
      <c r="J44" s="124"/>
      <c r="K44" s="124"/>
      <c r="L44" s="124"/>
      <c r="M44" s="124"/>
      <c r="N44" s="124"/>
      <c r="O44" s="124">
        <v>24</v>
      </c>
      <c r="P44" s="127"/>
      <c r="Q44" s="53"/>
      <c r="R44" s="53"/>
      <c r="S44" s="94"/>
      <c r="T44" s="94"/>
      <c r="U44" s="57"/>
      <c r="V44" s="94"/>
      <c r="W44" s="94"/>
      <c r="X44" s="94"/>
      <c r="Y44" s="57"/>
      <c r="Z44" s="94"/>
      <c r="AA44" s="57"/>
      <c r="AB44" s="94"/>
      <c r="AC44" s="57"/>
      <c r="AD44" s="94"/>
      <c r="AE44" s="57"/>
      <c r="AF44" s="94"/>
      <c r="AG44" s="57"/>
      <c r="AH44" s="94"/>
      <c r="AI44" s="94"/>
      <c r="AJ44" s="94"/>
    </row>
    <row r="45" spans="1:36" ht="25.5" x14ac:dyDescent="0.2">
      <c r="A45" s="5" t="s">
        <v>535</v>
      </c>
      <c r="B45" s="111"/>
      <c r="C45" s="124"/>
      <c r="D45" s="124"/>
      <c r="E45" s="124"/>
      <c r="F45" s="124"/>
      <c r="G45" s="124"/>
      <c r="H45" s="124"/>
      <c r="I45" s="124"/>
      <c r="J45" s="124"/>
      <c r="K45" s="124"/>
      <c r="L45" s="124"/>
      <c r="M45" s="124"/>
      <c r="N45" s="124"/>
      <c r="O45" s="124">
        <v>25</v>
      </c>
      <c r="P45" s="127"/>
      <c r="Q45" s="53"/>
      <c r="R45" s="53"/>
      <c r="S45" s="94"/>
      <c r="T45" s="94"/>
      <c r="U45" s="57"/>
      <c r="V45" s="94"/>
      <c r="W45" s="94"/>
      <c r="X45" s="94"/>
      <c r="Y45" s="57"/>
      <c r="Z45" s="94"/>
      <c r="AA45" s="57"/>
      <c r="AB45" s="94"/>
      <c r="AC45" s="57"/>
      <c r="AD45" s="94"/>
      <c r="AE45" s="57"/>
      <c r="AF45" s="94"/>
      <c r="AG45" s="57"/>
      <c r="AH45" s="94"/>
      <c r="AI45" s="94"/>
      <c r="AJ45" s="94"/>
    </row>
    <row r="46" spans="1:36" ht="25.5" x14ac:dyDescent="0.2">
      <c r="A46" s="5" t="s">
        <v>536</v>
      </c>
      <c r="B46" s="111"/>
      <c r="C46" s="124"/>
      <c r="D46" s="124"/>
      <c r="E46" s="124"/>
      <c r="F46" s="124"/>
      <c r="G46" s="124"/>
      <c r="H46" s="124"/>
      <c r="I46" s="124"/>
      <c r="J46" s="124"/>
      <c r="K46" s="124"/>
      <c r="L46" s="124"/>
      <c r="M46" s="124"/>
      <c r="N46" s="124"/>
      <c r="O46" s="124">
        <v>26</v>
      </c>
      <c r="P46" s="127"/>
      <c r="Q46" s="53"/>
      <c r="R46" s="53"/>
      <c r="S46" s="94"/>
      <c r="T46" s="94"/>
      <c r="U46" s="57"/>
      <c r="V46" s="94"/>
      <c r="W46" s="94"/>
      <c r="X46" s="94"/>
      <c r="Y46" s="57"/>
      <c r="Z46" s="94"/>
      <c r="AA46" s="57"/>
      <c r="AB46" s="94"/>
      <c r="AC46" s="57"/>
      <c r="AD46" s="94"/>
      <c r="AE46" s="57"/>
      <c r="AF46" s="94"/>
      <c r="AG46" s="57"/>
      <c r="AH46" s="94"/>
      <c r="AI46" s="94"/>
      <c r="AJ46" s="94"/>
    </row>
    <row r="47" spans="1:36" ht="51" x14ac:dyDescent="0.2">
      <c r="A47" s="1" t="s">
        <v>870</v>
      </c>
      <c r="O47" s="124">
        <v>27</v>
      </c>
      <c r="P47" s="127"/>
      <c r="Q47" s="164"/>
      <c r="R47" s="164"/>
      <c r="S47" s="164"/>
      <c r="T47" s="164"/>
      <c r="U47" s="164"/>
      <c r="V47" s="164"/>
      <c r="W47" s="164"/>
      <c r="X47" s="164"/>
      <c r="Y47" s="164"/>
      <c r="Z47" s="164"/>
      <c r="AA47" s="164"/>
      <c r="AB47" s="164"/>
      <c r="AC47" s="164"/>
      <c r="AD47" s="164"/>
      <c r="AE47" s="164"/>
      <c r="AF47" s="164"/>
      <c r="AG47" s="164"/>
      <c r="AH47" s="164"/>
      <c r="AI47" s="164"/>
      <c r="AJ47" s="164"/>
    </row>
    <row r="48" spans="1:36" ht="38.25" x14ac:dyDescent="0.2">
      <c r="A48" s="1" t="s">
        <v>1</v>
      </c>
      <c r="O48" s="124">
        <v>28</v>
      </c>
      <c r="P48" s="127">
        <v>1</v>
      </c>
      <c r="Q48" s="164"/>
      <c r="R48" s="164"/>
      <c r="S48" s="164"/>
      <c r="T48" s="164"/>
      <c r="U48" s="164"/>
      <c r="V48" s="164"/>
      <c r="W48" s="164"/>
      <c r="X48" s="164"/>
      <c r="Y48" s="164"/>
      <c r="Z48" s="164"/>
      <c r="AA48" s="164"/>
      <c r="AB48" s="164"/>
      <c r="AC48" s="164"/>
      <c r="AD48" s="164"/>
      <c r="AE48" s="164"/>
      <c r="AF48" s="164"/>
      <c r="AG48" s="164"/>
      <c r="AH48" s="164"/>
      <c r="AI48" s="164"/>
      <c r="AJ48" s="164"/>
    </row>
    <row r="49" spans="1:36" ht="12.75" customHeight="1" x14ac:dyDescent="0.2">
      <c r="A49" s="167" t="s">
        <v>875</v>
      </c>
      <c r="O49" s="124">
        <v>29</v>
      </c>
      <c r="P49" s="127"/>
      <c r="Q49" s="164"/>
      <c r="R49" s="164"/>
      <c r="S49" s="164"/>
      <c r="T49" s="164"/>
      <c r="U49" s="164"/>
      <c r="V49" s="164"/>
      <c r="W49" s="164"/>
      <c r="X49" s="164"/>
      <c r="Y49" s="164"/>
      <c r="Z49" s="164"/>
      <c r="AA49" s="164"/>
      <c r="AB49" s="164"/>
      <c r="AC49" s="164"/>
      <c r="AD49" s="164"/>
      <c r="AE49" s="164"/>
      <c r="AF49" s="164"/>
      <c r="AG49" s="164"/>
      <c r="AH49" s="164"/>
      <c r="AI49" s="164"/>
      <c r="AJ49" s="164"/>
    </row>
    <row r="50" spans="1:36" ht="25.5" x14ac:dyDescent="0.2">
      <c r="A50" s="1" t="s">
        <v>537</v>
      </c>
      <c r="O50" s="124">
        <v>30</v>
      </c>
      <c r="P50" s="127"/>
      <c r="Q50" s="164"/>
      <c r="R50" s="164"/>
      <c r="S50" s="164"/>
      <c r="T50" s="164"/>
      <c r="U50" s="164"/>
      <c r="V50" s="164"/>
      <c r="W50" s="164"/>
      <c r="X50" s="164"/>
      <c r="Y50" s="164"/>
      <c r="Z50" s="164"/>
      <c r="AA50" s="164"/>
      <c r="AB50" s="164"/>
      <c r="AC50" s="164"/>
      <c r="AD50" s="164"/>
      <c r="AE50" s="164"/>
      <c r="AF50" s="164"/>
      <c r="AG50" s="164"/>
      <c r="AH50" s="164"/>
      <c r="AI50" s="164"/>
      <c r="AJ50" s="164"/>
    </row>
    <row r="51" spans="1:36" ht="25.5" x14ac:dyDescent="0.2">
      <c r="A51" s="1" t="s">
        <v>538</v>
      </c>
      <c r="O51" s="124">
        <v>31</v>
      </c>
      <c r="P51" s="127"/>
      <c r="Q51" s="164"/>
      <c r="R51" s="164"/>
      <c r="S51" s="164"/>
      <c r="T51" s="164"/>
      <c r="U51" s="164"/>
      <c r="V51" s="164"/>
      <c r="W51" s="164"/>
      <c r="X51" s="164"/>
      <c r="Y51" s="164"/>
      <c r="Z51" s="164"/>
      <c r="AA51" s="164"/>
      <c r="AB51" s="164"/>
      <c r="AC51" s="164"/>
      <c r="AD51" s="164"/>
      <c r="AE51" s="164"/>
      <c r="AF51" s="164"/>
      <c r="AG51" s="164"/>
      <c r="AH51" s="164"/>
      <c r="AI51" s="164"/>
      <c r="AJ51" s="164"/>
    </row>
    <row r="53" spans="1:36" s="9" customFormat="1" ht="30" customHeight="1" x14ac:dyDescent="0.2">
      <c r="A53" s="263" t="s">
        <v>416</v>
      </c>
      <c r="B53" s="263"/>
      <c r="C53" s="263"/>
      <c r="D53" s="263"/>
      <c r="E53" s="263"/>
      <c r="F53" s="263"/>
      <c r="G53" s="263"/>
      <c r="H53" s="263"/>
      <c r="I53" s="263"/>
      <c r="J53" s="263"/>
      <c r="K53" s="263"/>
      <c r="L53" s="263"/>
      <c r="M53" s="263"/>
      <c r="N53" s="263"/>
      <c r="O53" s="263"/>
      <c r="P53" s="263"/>
      <c r="Q53" s="263"/>
      <c r="R53" s="263"/>
      <c r="S53" s="263"/>
      <c r="T53" s="263"/>
      <c r="U53" s="263"/>
      <c r="V53" s="263"/>
      <c r="W53" s="263"/>
      <c r="X53" s="263"/>
      <c r="Y53" s="263"/>
      <c r="Z53" s="263"/>
      <c r="AA53" s="263"/>
      <c r="AB53" s="263"/>
      <c r="AC53" s="263"/>
      <c r="AD53" s="263"/>
      <c r="AE53" s="263"/>
      <c r="AF53" s="263"/>
      <c r="AG53" s="263"/>
      <c r="AH53" s="263"/>
      <c r="AI53" s="263"/>
      <c r="AJ53" s="263"/>
    </row>
  </sheetData>
  <sheetProtection password="E2BC" sheet="1" objects="1" scenarios="1" selectLockedCells="1"/>
  <mergeCells count="20">
    <mergeCell ref="A53:AJ53"/>
    <mergeCell ref="P17:P19"/>
    <mergeCell ref="Q17:Q19"/>
    <mergeCell ref="R17:T17"/>
    <mergeCell ref="U17:AJ17"/>
    <mergeCell ref="Y18:Z18"/>
    <mergeCell ref="W18:X18"/>
    <mergeCell ref="AG18:AH18"/>
    <mergeCell ref="AE18:AF18"/>
    <mergeCell ref="AC18:AD18"/>
    <mergeCell ref="A15:AJ15"/>
    <mergeCell ref="R18:R19"/>
    <mergeCell ref="S18:S19"/>
    <mergeCell ref="T18:T19"/>
    <mergeCell ref="U18:V18"/>
    <mergeCell ref="AI18:AJ18"/>
    <mergeCell ref="A17:A19"/>
    <mergeCell ref="O17:O19"/>
    <mergeCell ref="AA18:AB18"/>
    <mergeCell ref="A16:AJ16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J46 P47:P51">
      <formula1>0</formula1>
      <formula2>999999999999</formula2>
    </dataValidation>
  </dataValidations>
  <printOptions horizontalCentered="1"/>
  <pageMargins left="0.39370078740157483" right="0.39370078740157483" top="0.59055118110236227" bottom="0.39370078740157483" header="0" footer="0"/>
  <pageSetup paperSize="9" scale="59" orientation="landscape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pageSetUpPr fitToPage="1"/>
  </sheetPr>
  <dimension ref="A1:V41"/>
  <sheetViews>
    <sheetView showGridLines="0" topLeftCell="A15" workbookViewId="0">
      <selection activeCell="Q40" sqref="Q40"/>
    </sheetView>
  </sheetViews>
  <sheetFormatPr defaultRowHeight="12.75" x14ac:dyDescent="0.2"/>
  <cols>
    <col min="1" max="1" width="9.140625" style="7"/>
    <col min="2" max="2" width="14.28515625" style="7" bestFit="1" customWidth="1"/>
    <col min="3" max="3" width="3.28515625" style="7" customWidth="1"/>
    <col min="4" max="4" width="12.42578125" style="7" bestFit="1" customWidth="1"/>
    <col min="5" max="14" width="11" style="7" hidden="1" customWidth="1"/>
    <col min="15" max="15" width="6.42578125" style="7" bestFit="1" customWidth="1"/>
    <col min="16" max="22" width="11.7109375" style="7" customWidth="1"/>
    <col min="23" max="16384" width="9.140625" style="7"/>
  </cols>
  <sheetData>
    <row r="1" spans="1:22" hidden="1" x14ac:dyDescent="0.2"/>
    <row r="2" spans="1:22" hidden="1" x14ac:dyDescent="0.2"/>
    <row r="3" spans="1:22" hidden="1" x14ac:dyDescent="0.2"/>
    <row r="4" spans="1:22" hidden="1" x14ac:dyDescent="0.2"/>
    <row r="5" spans="1:22" hidden="1" x14ac:dyDescent="0.2"/>
    <row r="6" spans="1:22" hidden="1" x14ac:dyDescent="0.2"/>
    <row r="7" spans="1:22" hidden="1" x14ac:dyDescent="0.2"/>
    <row r="8" spans="1:22" hidden="1" x14ac:dyDescent="0.2"/>
    <row r="9" spans="1:22" hidden="1" x14ac:dyDescent="0.2"/>
    <row r="10" spans="1:22" hidden="1" x14ac:dyDescent="0.2"/>
    <row r="11" spans="1:22" hidden="1" x14ac:dyDescent="0.2"/>
    <row r="12" spans="1:22" hidden="1" x14ac:dyDescent="0.2"/>
    <row r="13" spans="1:22" hidden="1" x14ac:dyDescent="0.2"/>
    <row r="14" spans="1:22" hidden="1" x14ac:dyDescent="0.2"/>
    <row r="15" spans="1:22" ht="20.100000000000001" customHeight="1" x14ac:dyDescent="0.2">
      <c r="A15" s="256" t="s">
        <v>600</v>
      </c>
      <c r="B15" s="256"/>
      <c r="C15" s="256"/>
      <c r="D15" s="256"/>
      <c r="E15" s="256"/>
      <c r="F15" s="256"/>
      <c r="G15" s="256"/>
      <c r="H15" s="256"/>
      <c r="I15" s="256"/>
      <c r="J15" s="256"/>
      <c r="K15" s="256"/>
      <c r="L15" s="256"/>
      <c r="M15" s="256"/>
      <c r="N15" s="256"/>
      <c r="O15" s="256"/>
      <c r="P15" s="256"/>
      <c r="Q15" s="256"/>
      <c r="R15" s="256"/>
      <c r="S15" s="256"/>
      <c r="T15" s="256"/>
      <c r="U15" s="256"/>
      <c r="V15" s="256"/>
    </row>
    <row r="16" spans="1:22" ht="30" customHeight="1" x14ac:dyDescent="0.2">
      <c r="A16" s="271" t="s">
        <v>692</v>
      </c>
      <c r="B16" s="272"/>
      <c r="C16" s="272"/>
      <c r="D16" s="272"/>
      <c r="E16" s="272"/>
      <c r="F16" s="272"/>
      <c r="G16" s="272"/>
      <c r="H16" s="272"/>
      <c r="I16" s="272"/>
      <c r="J16" s="272"/>
      <c r="K16" s="272"/>
      <c r="L16" s="272"/>
      <c r="M16" s="272"/>
      <c r="N16" s="272"/>
      <c r="O16" s="272"/>
      <c r="P16" s="272"/>
      <c r="Q16" s="272"/>
      <c r="R16" s="272"/>
      <c r="S16" s="272"/>
      <c r="T16" s="272"/>
      <c r="U16" s="272"/>
      <c r="V16" s="272"/>
    </row>
    <row r="17" spans="1:22" x14ac:dyDescent="0.2">
      <c r="A17" s="257" t="s">
        <v>601</v>
      </c>
      <c r="B17" s="257"/>
      <c r="C17" s="257"/>
      <c r="D17" s="257"/>
      <c r="E17" s="257"/>
      <c r="F17" s="257"/>
      <c r="G17" s="257"/>
      <c r="H17" s="257"/>
      <c r="I17" s="257"/>
      <c r="J17" s="257"/>
      <c r="K17" s="257"/>
      <c r="L17" s="257"/>
      <c r="M17" s="257"/>
      <c r="N17" s="257"/>
      <c r="O17" s="257"/>
      <c r="P17" s="257"/>
      <c r="Q17" s="257"/>
      <c r="R17" s="257"/>
      <c r="S17" s="257"/>
      <c r="T17" s="257"/>
      <c r="U17" s="257"/>
      <c r="V17" s="257"/>
    </row>
    <row r="18" spans="1:22" ht="15" customHeight="1" x14ac:dyDescent="0.2">
      <c r="A18" s="244" t="s">
        <v>287</v>
      </c>
      <c r="B18" s="244"/>
      <c r="C18" s="244"/>
      <c r="D18" s="244"/>
      <c r="E18" s="6"/>
      <c r="F18" s="6"/>
      <c r="G18" s="6"/>
      <c r="H18" s="6"/>
      <c r="I18" s="6"/>
      <c r="J18" s="6"/>
      <c r="K18" s="6"/>
      <c r="L18" s="6"/>
      <c r="M18" s="6"/>
      <c r="N18" s="6"/>
      <c r="O18" s="244" t="s">
        <v>1502</v>
      </c>
      <c r="P18" s="244" t="s">
        <v>296</v>
      </c>
      <c r="Q18" s="244"/>
      <c r="R18" s="244" t="s">
        <v>657</v>
      </c>
      <c r="S18" s="244"/>
      <c r="T18" s="244"/>
      <c r="U18" s="244"/>
      <c r="V18" s="244"/>
    </row>
    <row r="19" spans="1:22" ht="54.95" customHeight="1" x14ac:dyDescent="0.2">
      <c r="A19" s="244"/>
      <c r="B19" s="244"/>
      <c r="C19" s="244"/>
      <c r="D19" s="244"/>
      <c r="E19" s="6"/>
      <c r="F19" s="6"/>
      <c r="G19" s="6"/>
      <c r="H19" s="6"/>
      <c r="I19" s="6"/>
      <c r="J19" s="6"/>
      <c r="K19" s="6"/>
      <c r="L19" s="6"/>
      <c r="M19" s="6"/>
      <c r="N19" s="6"/>
      <c r="O19" s="244"/>
      <c r="P19" s="6" t="s">
        <v>297</v>
      </c>
      <c r="Q19" s="6" t="s">
        <v>1395</v>
      </c>
      <c r="R19" s="6" t="s">
        <v>602</v>
      </c>
      <c r="S19" s="6" t="s">
        <v>603</v>
      </c>
      <c r="T19" s="6" t="s">
        <v>604</v>
      </c>
      <c r="U19" s="6" t="s">
        <v>605</v>
      </c>
      <c r="V19" s="6" t="s">
        <v>691</v>
      </c>
    </row>
    <row r="20" spans="1:22" x14ac:dyDescent="0.2">
      <c r="A20" s="270">
        <v>1</v>
      </c>
      <c r="B20" s="251"/>
      <c r="C20" s="270"/>
      <c r="D20" s="251"/>
      <c r="E20" s="2"/>
      <c r="F20" s="2"/>
      <c r="G20" s="2"/>
      <c r="H20" s="2"/>
      <c r="I20" s="2"/>
      <c r="J20" s="2"/>
      <c r="K20" s="2"/>
      <c r="L20" s="2"/>
      <c r="M20" s="2"/>
      <c r="N20" s="2"/>
      <c r="O20" s="2">
        <v>2</v>
      </c>
      <c r="P20" s="2">
        <v>3</v>
      </c>
      <c r="Q20" s="2">
        <v>4</v>
      </c>
      <c r="R20" s="2">
        <v>5</v>
      </c>
      <c r="S20" s="2">
        <v>6</v>
      </c>
      <c r="T20" s="2">
        <v>7</v>
      </c>
      <c r="U20" s="2">
        <v>8</v>
      </c>
      <c r="V20" s="2">
        <v>9</v>
      </c>
    </row>
    <row r="21" spans="1:22" ht="15.75" x14ac:dyDescent="0.25">
      <c r="A21" s="22"/>
      <c r="B21" s="132" t="s">
        <v>606</v>
      </c>
      <c r="C21" s="22"/>
      <c r="D21" s="129" t="s">
        <v>2</v>
      </c>
      <c r="E21" s="3"/>
      <c r="F21" s="3"/>
      <c r="G21" s="3"/>
      <c r="H21" s="3"/>
      <c r="I21" s="3"/>
      <c r="J21" s="3"/>
      <c r="K21" s="3"/>
      <c r="L21" s="3"/>
      <c r="M21" s="3"/>
      <c r="N21" s="3"/>
      <c r="O21" s="65">
        <v>1</v>
      </c>
      <c r="P21" s="36"/>
      <c r="Q21" s="36"/>
      <c r="R21" s="36"/>
      <c r="S21" s="36"/>
      <c r="T21" s="36"/>
      <c r="U21" s="36"/>
      <c r="V21" s="36"/>
    </row>
    <row r="22" spans="1:22" ht="15.75" x14ac:dyDescent="0.25">
      <c r="A22" s="128"/>
      <c r="B22" s="132" t="s">
        <v>608</v>
      </c>
      <c r="C22" s="128"/>
      <c r="D22" s="129" t="s">
        <v>607</v>
      </c>
      <c r="E22" s="3"/>
      <c r="F22" s="3"/>
      <c r="G22" s="3"/>
      <c r="H22" s="3"/>
      <c r="I22" s="3"/>
      <c r="J22" s="3"/>
      <c r="K22" s="3"/>
      <c r="L22" s="3"/>
      <c r="M22" s="3"/>
      <c r="N22" s="3"/>
      <c r="O22" s="65">
        <v>2</v>
      </c>
      <c r="P22" s="36">
        <v>2</v>
      </c>
      <c r="Q22" s="36">
        <v>1</v>
      </c>
      <c r="R22" s="36"/>
      <c r="S22" s="36">
        <v>2</v>
      </c>
      <c r="T22" s="36"/>
      <c r="U22" s="36"/>
      <c r="V22" s="36"/>
    </row>
    <row r="23" spans="1:22" ht="15.75" x14ac:dyDescent="0.25">
      <c r="A23" s="128" t="s">
        <v>1406</v>
      </c>
      <c r="B23" s="132" t="s">
        <v>610</v>
      </c>
      <c r="C23" s="128"/>
      <c r="D23" s="129" t="s">
        <v>609</v>
      </c>
      <c r="E23" s="3"/>
      <c r="F23" s="3"/>
      <c r="G23" s="3"/>
      <c r="H23" s="3"/>
      <c r="I23" s="3"/>
      <c r="J23" s="3"/>
      <c r="K23" s="3"/>
      <c r="L23" s="3"/>
      <c r="M23" s="3"/>
      <c r="N23" s="3"/>
      <c r="O23" s="65">
        <v>3</v>
      </c>
      <c r="P23" s="36">
        <v>15</v>
      </c>
      <c r="Q23" s="36">
        <v>6</v>
      </c>
      <c r="R23" s="36"/>
      <c r="S23" s="36">
        <v>15</v>
      </c>
      <c r="T23" s="36"/>
      <c r="U23" s="36"/>
      <c r="V23" s="36"/>
    </row>
    <row r="24" spans="1:22" ht="15.75" x14ac:dyDescent="0.25">
      <c r="A24" s="128"/>
      <c r="B24" s="132" t="s">
        <v>612</v>
      </c>
      <c r="C24" s="128" t="s">
        <v>613</v>
      </c>
      <c r="D24" s="129" t="s">
        <v>611</v>
      </c>
      <c r="E24" s="3"/>
      <c r="F24" s="3"/>
      <c r="G24" s="3"/>
      <c r="H24" s="3"/>
      <c r="I24" s="3"/>
      <c r="J24" s="3"/>
      <c r="K24" s="3"/>
      <c r="L24" s="3"/>
      <c r="M24" s="3"/>
      <c r="N24" s="3"/>
      <c r="O24" s="65">
        <v>4</v>
      </c>
      <c r="P24" s="36">
        <v>19</v>
      </c>
      <c r="Q24" s="36">
        <v>8</v>
      </c>
      <c r="R24" s="36"/>
      <c r="S24" s="36">
        <v>2</v>
      </c>
      <c r="T24" s="36"/>
      <c r="U24" s="36"/>
      <c r="V24" s="36"/>
    </row>
    <row r="25" spans="1:22" ht="15.75" x14ac:dyDescent="0.25">
      <c r="A25" s="128" t="s">
        <v>615</v>
      </c>
      <c r="B25" s="132" t="s">
        <v>616</v>
      </c>
      <c r="C25" s="128" t="s">
        <v>617</v>
      </c>
      <c r="D25" s="129" t="s">
        <v>614</v>
      </c>
      <c r="E25" s="3"/>
      <c r="F25" s="3"/>
      <c r="G25" s="3"/>
      <c r="H25" s="3"/>
      <c r="I25" s="3"/>
      <c r="J25" s="3"/>
      <c r="K25" s="3"/>
      <c r="L25" s="3"/>
      <c r="M25" s="3"/>
      <c r="N25" s="3"/>
      <c r="O25" s="65">
        <v>5</v>
      </c>
      <c r="P25" s="36">
        <v>25</v>
      </c>
      <c r="Q25" s="36">
        <v>13</v>
      </c>
      <c r="R25" s="36"/>
      <c r="S25" s="36"/>
      <c r="T25" s="36"/>
      <c r="U25" s="36"/>
      <c r="V25" s="36"/>
    </row>
    <row r="26" spans="1:22" ht="15.75" x14ac:dyDescent="0.25">
      <c r="A26" s="128"/>
      <c r="B26" s="132" t="s">
        <v>619</v>
      </c>
      <c r="C26" s="128" t="s">
        <v>620</v>
      </c>
      <c r="D26" s="129" t="s">
        <v>618</v>
      </c>
      <c r="E26" s="3"/>
      <c r="F26" s="3"/>
      <c r="G26" s="3"/>
      <c r="H26" s="3"/>
      <c r="I26" s="3"/>
      <c r="J26" s="3"/>
      <c r="K26" s="3"/>
      <c r="L26" s="3"/>
      <c r="M26" s="3"/>
      <c r="N26" s="3"/>
      <c r="O26" s="65">
        <v>6</v>
      </c>
      <c r="P26" s="36">
        <v>25</v>
      </c>
      <c r="Q26" s="36">
        <v>13</v>
      </c>
      <c r="R26" s="36"/>
      <c r="S26" s="36"/>
      <c r="T26" s="36"/>
      <c r="U26" s="36"/>
      <c r="V26" s="36"/>
    </row>
    <row r="27" spans="1:22" ht="15.75" x14ac:dyDescent="0.25">
      <c r="A27" s="128" t="s">
        <v>622</v>
      </c>
      <c r="B27" s="132" t="s">
        <v>623</v>
      </c>
      <c r="C27" s="128"/>
      <c r="D27" s="129" t="s">
        <v>621</v>
      </c>
      <c r="E27" s="3"/>
      <c r="F27" s="3"/>
      <c r="G27" s="3"/>
      <c r="H27" s="3"/>
      <c r="I27" s="3"/>
      <c r="J27" s="3"/>
      <c r="K27" s="3"/>
      <c r="L27" s="3"/>
      <c r="M27" s="3"/>
      <c r="N27" s="3"/>
      <c r="O27" s="65">
        <v>7</v>
      </c>
      <c r="P27" s="36">
        <v>13</v>
      </c>
      <c r="Q27" s="36">
        <v>6</v>
      </c>
      <c r="R27" s="36"/>
      <c r="S27" s="36"/>
      <c r="T27" s="36"/>
      <c r="U27" s="36"/>
      <c r="V27" s="36"/>
    </row>
    <row r="28" spans="1:22" ht="15.75" x14ac:dyDescent="0.25">
      <c r="A28" s="128"/>
      <c r="B28" s="132" t="s">
        <v>625</v>
      </c>
      <c r="C28" s="128"/>
      <c r="D28" s="129" t="s">
        <v>624</v>
      </c>
      <c r="E28" s="3"/>
      <c r="F28" s="3"/>
      <c r="G28" s="3"/>
      <c r="H28" s="3"/>
      <c r="I28" s="3"/>
      <c r="J28" s="3"/>
      <c r="K28" s="3"/>
      <c r="L28" s="3"/>
      <c r="M28" s="3"/>
      <c r="N28" s="3"/>
      <c r="O28" s="65">
        <v>8</v>
      </c>
      <c r="P28" s="36">
        <v>15</v>
      </c>
      <c r="Q28" s="36">
        <v>8</v>
      </c>
      <c r="R28" s="36"/>
      <c r="S28" s="36"/>
      <c r="T28" s="36"/>
      <c r="U28" s="36"/>
      <c r="V28" s="36"/>
    </row>
    <row r="29" spans="1:22" ht="15.75" x14ac:dyDescent="0.25">
      <c r="A29" s="128" t="s">
        <v>627</v>
      </c>
      <c r="B29" s="132" t="s">
        <v>628</v>
      </c>
      <c r="C29" s="128" t="s">
        <v>629</v>
      </c>
      <c r="D29" s="129" t="s">
        <v>626</v>
      </c>
      <c r="E29" s="3"/>
      <c r="F29" s="3"/>
      <c r="G29" s="3"/>
      <c r="H29" s="3"/>
      <c r="I29" s="3"/>
      <c r="J29" s="3"/>
      <c r="K29" s="3"/>
      <c r="L29" s="3"/>
      <c r="M29" s="3"/>
      <c r="N29" s="3"/>
      <c r="O29" s="65">
        <v>9</v>
      </c>
      <c r="P29" s="36">
        <v>19</v>
      </c>
      <c r="Q29" s="36">
        <v>10</v>
      </c>
      <c r="R29" s="36"/>
      <c r="S29" s="36"/>
      <c r="T29" s="36"/>
      <c r="U29" s="36"/>
      <c r="V29" s="36"/>
    </row>
    <row r="30" spans="1:22" ht="15.75" x14ac:dyDescent="0.25">
      <c r="A30" s="128"/>
      <c r="B30" s="132" t="s">
        <v>631</v>
      </c>
      <c r="C30" s="128" t="s">
        <v>617</v>
      </c>
      <c r="D30" s="129" t="s">
        <v>630</v>
      </c>
      <c r="E30" s="3"/>
      <c r="F30" s="3"/>
      <c r="G30" s="3"/>
      <c r="H30" s="3"/>
      <c r="I30" s="3"/>
      <c r="J30" s="3"/>
      <c r="K30" s="3"/>
      <c r="L30" s="3"/>
      <c r="M30" s="3"/>
      <c r="N30" s="3"/>
      <c r="O30" s="65">
        <v>10</v>
      </c>
      <c r="P30" s="36">
        <v>15</v>
      </c>
      <c r="Q30" s="36">
        <v>7</v>
      </c>
      <c r="R30" s="36"/>
      <c r="S30" s="36"/>
      <c r="T30" s="36">
        <v>1</v>
      </c>
      <c r="U30" s="36"/>
      <c r="V30" s="36"/>
    </row>
    <row r="31" spans="1:22" ht="15.75" x14ac:dyDescent="0.25">
      <c r="A31" s="128">
        <v>1</v>
      </c>
      <c r="B31" s="132" t="s">
        <v>633</v>
      </c>
      <c r="C31" s="128" t="s">
        <v>634</v>
      </c>
      <c r="D31" s="129" t="s">
        <v>632</v>
      </c>
      <c r="E31" s="3"/>
      <c r="F31" s="3"/>
      <c r="G31" s="3"/>
      <c r="H31" s="3"/>
      <c r="I31" s="3"/>
      <c r="J31" s="3"/>
      <c r="K31" s="3"/>
      <c r="L31" s="3"/>
      <c r="M31" s="3"/>
      <c r="N31" s="3"/>
      <c r="O31" s="65">
        <v>11</v>
      </c>
      <c r="P31" s="36">
        <v>10</v>
      </c>
      <c r="Q31" s="36">
        <v>5</v>
      </c>
      <c r="R31" s="36"/>
      <c r="S31" s="36"/>
      <c r="T31" s="36">
        <v>8</v>
      </c>
      <c r="U31" s="36"/>
      <c r="V31" s="36"/>
    </row>
    <row r="32" spans="1:22" ht="15.75" x14ac:dyDescent="0.25">
      <c r="A32" s="128"/>
      <c r="B32" s="132" t="s">
        <v>636</v>
      </c>
      <c r="C32" s="128" t="s">
        <v>620</v>
      </c>
      <c r="D32" s="129" t="s">
        <v>635</v>
      </c>
      <c r="E32" s="3"/>
      <c r="F32" s="3"/>
      <c r="G32" s="3"/>
      <c r="H32" s="3"/>
      <c r="I32" s="3"/>
      <c r="J32" s="3"/>
      <c r="K32" s="3"/>
      <c r="L32" s="3"/>
      <c r="M32" s="3"/>
      <c r="N32" s="3"/>
      <c r="O32" s="65">
        <v>12</v>
      </c>
      <c r="P32" s="36">
        <v>2</v>
      </c>
      <c r="Q32" s="36">
        <v>0</v>
      </c>
      <c r="R32" s="36"/>
      <c r="S32" s="36"/>
      <c r="T32" s="36">
        <v>2</v>
      </c>
      <c r="U32" s="36"/>
      <c r="V32" s="36"/>
    </row>
    <row r="33" spans="1:22" ht="15.75" x14ac:dyDescent="0.25">
      <c r="A33" s="128" t="s">
        <v>638</v>
      </c>
      <c r="B33" s="132" t="s">
        <v>639</v>
      </c>
      <c r="C33" s="128" t="s">
        <v>640</v>
      </c>
      <c r="D33" s="129" t="s">
        <v>637</v>
      </c>
      <c r="E33" s="3"/>
      <c r="F33" s="3"/>
      <c r="G33" s="3"/>
      <c r="H33" s="3"/>
      <c r="I33" s="3"/>
      <c r="J33" s="3"/>
      <c r="K33" s="3"/>
      <c r="L33" s="3"/>
      <c r="M33" s="3"/>
      <c r="N33" s="3"/>
      <c r="O33" s="65">
        <v>13</v>
      </c>
      <c r="P33" s="36">
        <v>0</v>
      </c>
      <c r="Q33" s="36">
        <v>0</v>
      </c>
      <c r="R33" s="36"/>
      <c r="S33" s="36"/>
      <c r="T33" s="36">
        <v>0</v>
      </c>
      <c r="U33" s="36"/>
      <c r="V33" s="36"/>
    </row>
    <row r="34" spans="1:22" ht="15.75" x14ac:dyDescent="0.25">
      <c r="A34" s="128"/>
      <c r="B34" s="132" t="s">
        <v>642</v>
      </c>
      <c r="C34" s="128" t="s">
        <v>643</v>
      </c>
      <c r="D34" s="129" t="s">
        <v>641</v>
      </c>
      <c r="E34" s="3"/>
      <c r="F34" s="3"/>
      <c r="G34" s="3"/>
      <c r="H34" s="3"/>
      <c r="I34" s="3"/>
      <c r="J34" s="3"/>
      <c r="K34" s="3"/>
      <c r="L34" s="3"/>
      <c r="M34" s="3"/>
      <c r="N34" s="3"/>
      <c r="O34" s="65">
        <v>14</v>
      </c>
      <c r="P34" s="36">
        <v>1</v>
      </c>
      <c r="Q34" s="36"/>
      <c r="R34" s="36"/>
      <c r="S34" s="36"/>
      <c r="T34" s="36"/>
      <c r="U34" s="36"/>
      <c r="V34" s="36"/>
    </row>
    <row r="35" spans="1:22" ht="15.75" x14ac:dyDescent="0.25">
      <c r="A35" s="128">
        <f>Year+1</f>
        <v>2013</v>
      </c>
      <c r="B35" s="132" t="s">
        <v>645</v>
      </c>
      <c r="C35" s="128" t="s">
        <v>646</v>
      </c>
      <c r="D35" s="129" t="s">
        <v>644</v>
      </c>
      <c r="E35" s="3"/>
      <c r="F35" s="3"/>
      <c r="G35" s="3"/>
      <c r="H35" s="3"/>
      <c r="I35" s="3"/>
      <c r="J35" s="3"/>
      <c r="K35" s="3"/>
      <c r="L35" s="3"/>
      <c r="M35" s="3"/>
      <c r="N35" s="3"/>
      <c r="O35" s="65">
        <v>15</v>
      </c>
      <c r="P35" s="36"/>
      <c r="Q35" s="36"/>
      <c r="R35" s="36"/>
      <c r="S35" s="36"/>
      <c r="T35" s="36"/>
      <c r="U35" s="36"/>
      <c r="V35" s="36"/>
    </row>
    <row r="36" spans="1:22" ht="15.75" x14ac:dyDescent="0.25">
      <c r="A36" s="128"/>
      <c r="B36" s="132" t="s">
        <v>648</v>
      </c>
      <c r="C36" s="128" t="s">
        <v>649</v>
      </c>
      <c r="D36" s="129" t="s">
        <v>647</v>
      </c>
      <c r="E36" s="3"/>
      <c r="F36" s="3"/>
      <c r="G36" s="3"/>
      <c r="H36" s="3"/>
      <c r="I36" s="3"/>
      <c r="J36" s="3"/>
      <c r="K36" s="3"/>
      <c r="L36" s="3"/>
      <c r="M36" s="3"/>
      <c r="N36" s="3"/>
      <c r="O36" s="65">
        <v>16</v>
      </c>
      <c r="P36" s="36"/>
      <c r="Q36" s="36"/>
      <c r="R36" s="36"/>
      <c r="S36" s="36"/>
      <c r="T36" s="36"/>
      <c r="U36" s="36"/>
      <c r="V36" s="36"/>
    </row>
    <row r="37" spans="1:22" ht="15.75" x14ac:dyDescent="0.25">
      <c r="A37" s="128" t="s">
        <v>651</v>
      </c>
      <c r="B37" s="132" t="s">
        <v>652</v>
      </c>
      <c r="C37" s="128"/>
      <c r="D37" s="129" t="s">
        <v>650</v>
      </c>
      <c r="E37" s="3"/>
      <c r="F37" s="3"/>
      <c r="G37" s="3"/>
      <c r="H37" s="3"/>
      <c r="I37" s="3"/>
      <c r="J37" s="3"/>
      <c r="K37" s="3"/>
      <c r="L37" s="3"/>
      <c r="M37" s="3"/>
      <c r="N37" s="3"/>
      <c r="O37" s="65">
        <v>17</v>
      </c>
      <c r="P37" s="36"/>
      <c r="Q37" s="36"/>
      <c r="R37" s="36"/>
      <c r="S37" s="36"/>
      <c r="T37" s="36"/>
      <c r="U37" s="36"/>
      <c r="V37" s="36"/>
    </row>
    <row r="38" spans="1:22" ht="15.75" x14ac:dyDescent="0.25">
      <c r="A38" s="128"/>
      <c r="B38" s="132" t="s">
        <v>654</v>
      </c>
      <c r="C38" s="128"/>
      <c r="D38" s="129" t="s">
        <v>653</v>
      </c>
      <c r="E38" s="3"/>
      <c r="F38" s="3"/>
      <c r="G38" s="3"/>
      <c r="H38" s="3"/>
      <c r="I38" s="3"/>
      <c r="J38" s="3"/>
      <c r="K38" s="3"/>
      <c r="L38" s="3"/>
      <c r="M38" s="3"/>
      <c r="N38" s="3"/>
      <c r="O38" s="65">
        <v>18</v>
      </c>
      <c r="P38" s="36"/>
      <c r="Q38" s="36"/>
      <c r="R38" s="36"/>
      <c r="S38" s="36"/>
      <c r="T38" s="36"/>
      <c r="U38" s="36"/>
      <c r="V38" s="36"/>
    </row>
    <row r="39" spans="1:22" ht="15.75" x14ac:dyDescent="0.25">
      <c r="A39" s="11"/>
      <c r="B39" s="132" t="s">
        <v>655</v>
      </c>
      <c r="C39" s="11"/>
      <c r="D39" s="129" t="s">
        <v>3</v>
      </c>
      <c r="E39" s="3"/>
      <c r="F39" s="3"/>
      <c r="G39" s="3"/>
      <c r="H39" s="3"/>
      <c r="I39" s="3"/>
      <c r="J39" s="3"/>
      <c r="K39" s="3"/>
      <c r="L39" s="3"/>
      <c r="M39" s="3"/>
      <c r="N39" s="3"/>
      <c r="O39" s="65">
        <v>19</v>
      </c>
      <c r="P39" s="36"/>
      <c r="Q39" s="36"/>
      <c r="R39" s="36"/>
      <c r="S39" s="36"/>
      <c r="T39" s="36"/>
      <c r="U39" s="36"/>
      <c r="V39" s="36"/>
    </row>
    <row r="40" spans="1:22" ht="15.75" customHeight="1" x14ac:dyDescent="0.25">
      <c r="A40" s="260" t="s">
        <v>656</v>
      </c>
      <c r="B40" s="269"/>
      <c r="C40" s="269"/>
      <c r="D40" s="261"/>
      <c r="E40" s="2"/>
      <c r="F40" s="2"/>
      <c r="G40" s="2"/>
      <c r="H40" s="2"/>
      <c r="I40" s="2"/>
      <c r="J40" s="2"/>
      <c r="K40" s="2"/>
      <c r="L40" s="2"/>
      <c r="M40" s="2"/>
      <c r="N40" s="2"/>
      <c r="O40" s="65">
        <v>20</v>
      </c>
      <c r="P40" s="31">
        <v>161</v>
      </c>
      <c r="Q40" s="36">
        <v>77</v>
      </c>
      <c r="R40" s="36"/>
      <c r="S40" s="36">
        <v>19</v>
      </c>
      <c r="T40" s="36">
        <v>11</v>
      </c>
      <c r="U40" s="36"/>
      <c r="V40" s="36"/>
    </row>
    <row r="41" spans="1:22" ht="52.5" customHeight="1" x14ac:dyDescent="0.25">
      <c r="A41" s="268" t="s">
        <v>333</v>
      </c>
      <c r="B41" s="268"/>
      <c r="C41" s="268"/>
      <c r="D41" s="268"/>
      <c r="O41" s="140">
        <v>21</v>
      </c>
      <c r="P41" s="139"/>
      <c r="Q41" s="164"/>
      <c r="R41" s="164"/>
      <c r="S41" s="164"/>
      <c r="T41" s="164"/>
      <c r="U41" s="164"/>
      <c r="V41" s="164"/>
    </row>
  </sheetData>
  <sheetProtection password="E2BC" sheet="1" objects="1" scenarios="1" selectLockedCells="1"/>
  <mergeCells count="10">
    <mergeCell ref="A41:D41"/>
    <mergeCell ref="P18:Q18"/>
    <mergeCell ref="R18:V18"/>
    <mergeCell ref="A40:D40"/>
    <mergeCell ref="A20:D20"/>
    <mergeCell ref="A15:V15"/>
    <mergeCell ref="A16:V16"/>
    <mergeCell ref="A17:V17"/>
    <mergeCell ref="O18:O19"/>
    <mergeCell ref="A18:D19"/>
  </mergeCells>
  <phoneticPr fontId="1" type="noConversion"/>
  <dataValidations count="1">
    <dataValidation type="whole" allowBlank="1" showInputMessage="1" showErrorMessage="1" errorTitle="Ошибка ввода" error="Попытка ввсети данные отличные от числовых или целочисленных" sqref="P21:V40 P41">
      <formula1>0</formula1>
      <formula2>999999999999</formula2>
    </dataValidation>
  </dataValidations>
  <printOptions horizontalCentered="1"/>
  <pageMargins left="0.39370078740157483" right="0.39370078740157483" top="0.59055118110236227" bottom="0.39370078740157483" header="0" footer="0"/>
  <pageSetup paperSize="9" orientation="landscape" blackAndWhite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pageSetUpPr fitToPage="1"/>
  </sheetPr>
  <dimension ref="A1:Q32"/>
  <sheetViews>
    <sheetView showGridLines="0" topLeftCell="A17" workbookViewId="0">
      <selection activeCell="P32" sqref="P32:Q32"/>
    </sheetView>
  </sheetViews>
  <sheetFormatPr defaultRowHeight="12.75" x14ac:dyDescent="0.2"/>
  <cols>
    <col min="1" max="1" width="80.7109375" style="7" customWidth="1"/>
    <col min="2" max="14" width="5.42578125" style="7" hidden="1" customWidth="1"/>
    <col min="15" max="15" width="6.42578125" style="7" bestFit="1" customWidth="1"/>
    <col min="16" max="17" width="11.7109375" style="7" customWidth="1"/>
    <col min="18" max="16384" width="9.140625" style="7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7" ht="20.100000000000001" customHeight="1" x14ac:dyDescent="0.2">
      <c r="A17" s="256" t="s">
        <v>1460</v>
      </c>
      <c r="B17" s="256"/>
      <c r="C17" s="256"/>
      <c r="D17" s="256"/>
      <c r="E17" s="256"/>
      <c r="F17" s="256"/>
      <c r="G17" s="256"/>
      <c r="H17" s="256"/>
      <c r="I17" s="256"/>
      <c r="J17" s="256"/>
      <c r="K17" s="256"/>
      <c r="L17" s="256"/>
      <c r="M17" s="256"/>
      <c r="N17" s="256"/>
      <c r="O17" s="256"/>
      <c r="P17" s="256"/>
      <c r="Q17" s="256"/>
    </row>
    <row r="18" spans="1:17" x14ac:dyDescent="0.2">
      <c r="A18" s="262" t="s">
        <v>1467</v>
      </c>
      <c r="B18" s="262"/>
      <c r="C18" s="262"/>
      <c r="D18" s="262"/>
      <c r="E18" s="262"/>
      <c r="F18" s="262"/>
      <c r="G18" s="262"/>
      <c r="H18" s="262"/>
      <c r="I18" s="262"/>
      <c r="J18" s="262"/>
      <c r="K18" s="262"/>
      <c r="L18" s="262"/>
      <c r="M18" s="262"/>
      <c r="N18" s="262"/>
      <c r="O18" s="262"/>
      <c r="P18" s="262"/>
      <c r="Q18" s="262"/>
    </row>
    <row r="19" spans="1:17" ht="25.5" x14ac:dyDescent="0.2">
      <c r="A19" s="6" t="s">
        <v>287</v>
      </c>
      <c r="B19" s="17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 t="s">
        <v>1502</v>
      </c>
      <c r="P19" s="244" t="s">
        <v>494</v>
      </c>
      <c r="Q19" s="244"/>
    </row>
    <row r="20" spans="1:17" x14ac:dyDescent="0.2">
      <c r="A20" s="6">
        <v>1</v>
      </c>
      <c r="B20" s="17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>
        <v>2</v>
      </c>
      <c r="P20" s="244">
        <v>3</v>
      </c>
      <c r="Q20" s="244"/>
    </row>
    <row r="21" spans="1:17" ht="15.75" x14ac:dyDescent="0.25">
      <c r="A21" s="4" t="s">
        <v>711</v>
      </c>
      <c r="B21" s="17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65">
        <v>1</v>
      </c>
      <c r="P21" s="273">
        <v>18</v>
      </c>
      <c r="Q21" s="274"/>
    </row>
    <row r="22" spans="1:17" ht="25.5" x14ac:dyDescent="0.25">
      <c r="A22" s="4" t="s">
        <v>701</v>
      </c>
      <c r="B22" s="17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65">
        <v>2</v>
      </c>
      <c r="P22" s="273"/>
      <c r="Q22" s="274"/>
    </row>
    <row r="23" spans="1:17" ht="15.75" x14ac:dyDescent="0.25">
      <c r="A23" s="14" t="s">
        <v>702</v>
      </c>
      <c r="B23" s="17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65">
        <v>3</v>
      </c>
      <c r="P23" s="273"/>
      <c r="Q23" s="274"/>
    </row>
    <row r="24" spans="1:17" ht="15.75" x14ac:dyDescent="0.25">
      <c r="A24" s="135" t="s">
        <v>703</v>
      </c>
      <c r="B24" s="17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65">
        <v>4</v>
      </c>
      <c r="P24" s="273"/>
      <c r="Q24" s="274"/>
    </row>
    <row r="25" spans="1:17" ht="15.75" x14ac:dyDescent="0.25">
      <c r="A25" s="14" t="s">
        <v>704</v>
      </c>
      <c r="B25" s="98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65">
        <v>5</v>
      </c>
      <c r="P25" s="273"/>
      <c r="Q25" s="274"/>
    </row>
    <row r="26" spans="1:17" ht="15.75" x14ac:dyDescent="0.25">
      <c r="A26" s="14" t="s">
        <v>705</v>
      </c>
      <c r="B26" s="98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65">
        <v>6</v>
      </c>
      <c r="P26" s="273"/>
      <c r="Q26" s="274"/>
    </row>
    <row r="27" spans="1:17" ht="15.75" x14ac:dyDescent="0.25">
      <c r="A27" s="14" t="s">
        <v>706</v>
      </c>
      <c r="B27" s="98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65">
        <v>7</v>
      </c>
      <c r="P27" s="273"/>
      <c r="Q27" s="274"/>
    </row>
    <row r="28" spans="1:17" ht="15.75" x14ac:dyDescent="0.25">
      <c r="A28" s="14" t="s">
        <v>707</v>
      </c>
      <c r="B28" s="98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65">
        <v>8</v>
      </c>
      <c r="P28" s="273"/>
      <c r="Q28" s="274"/>
    </row>
    <row r="29" spans="1:17" ht="15.75" x14ac:dyDescent="0.25">
      <c r="A29" s="14" t="s">
        <v>708</v>
      </c>
      <c r="B29" s="98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65">
        <v>9</v>
      </c>
      <c r="P29" s="273"/>
      <c r="Q29" s="274"/>
    </row>
    <row r="30" spans="1:17" ht="15.75" x14ac:dyDescent="0.25">
      <c r="A30" s="14" t="s">
        <v>709</v>
      </c>
      <c r="B30" s="98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65">
        <v>10</v>
      </c>
      <c r="P30" s="273"/>
      <c r="Q30" s="274"/>
    </row>
    <row r="31" spans="1:17" ht="25.5" x14ac:dyDescent="0.25">
      <c r="A31" s="91" t="s">
        <v>710</v>
      </c>
      <c r="B31" s="17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65">
        <v>11</v>
      </c>
      <c r="P31" s="273">
        <v>1</v>
      </c>
      <c r="Q31" s="274"/>
    </row>
    <row r="32" spans="1:17" ht="15.75" x14ac:dyDescent="0.25">
      <c r="A32" s="17" t="s">
        <v>1410</v>
      </c>
      <c r="B32" s="17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65">
        <v>12</v>
      </c>
      <c r="P32" s="273">
        <v>1</v>
      </c>
      <c r="Q32" s="274"/>
    </row>
  </sheetData>
  <sheetProtection password="E2BC" sheet="1" objects="1" scenarios="1" selectLockedCells="1"/>
  <mergeCells count="16">
    <mergeCell ref="P26:Q26"/>
    <mergeCell ref="P27:Q27"/>
    <mergeCell ref="P31:Q31"/>
    <mergeCell ref="P32:Q32"/>
    <mergeCell ref="P30:Q30"/>
    <mergeCell ref="P29:Q29"/>
    <mergeCell ref="P21:Q21"/>
    <mergeCell ref="A18:Q18"/>
    <mergeCell ref="A17:Q17"/>
    <mergeCell ref="P20:Q20"/>
    <mergeCell ref="P19:Q19"/>
    <mergeCell ref="P28:Q28"/>
    <mergeCell ref="P22:Q22"/>
    <mergeCell ref="P23:Q23"/>
    <mergeCell ref="P24:Q24"/>
    <mergeCell ref="P25:Q25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P32">
      <formula1>0</formula1>
      <formula2>999999999999</formula2>
    </dataValidation>
  </dataValidations>
  <printOptions horizontalCentered="1"/>
  <pageMargins left="0.39370078740157483" right="0.39370078740157483" top="0.78740157480314965" bottom="0.39370078740157483" header="0" footer="0"/>
  <pageSetup paperSize="9" orientation="portrait" blackAndWhite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>
    <pageSetUpPr fitToPage="1"/>
  </sheetPr>
  <dimension ref="A1:T21"/>
  <sheetViews>
    <sheetView showGridLines="0" topLeftCell="A15" workbookViewId="0">
      <selection activeCell="P21" sqref="P21"/>
    </sheetView>
  </sheetViews>
  <sheetFormatPr defaultRowHeight="12.75" x14ac:dyDescent="0.2"/>
  <cols>
    <col min="1" max="1" width="39.28515625" customWidth="1"/>
    <col min="2" max="14" width="5.42578125" hidden="1" customWidth="1"/>
    <col min="15" max="15" width="6.42578125" bestFit="1" customWidth="1"/>
    <col min="16" max="19" width="12.7109375" customWidth="1"/>
  </cols>
  <sheetData>
    <row r="1" spans="1:19" hidden="1" x14ac:dyDescent="0.2"/>
    <row r="2" spans="1:19" hidden="1" x14ac:dyDescent="0.2"/>
    <row r="3" spans="1:19" hidden="1" x14ac:dyDescent="0.2"/>
    <row r="4" spans="1:19" hidden="1" x14ac:dyDescent="0.2"/>
    <row r="5" spans="1:19" hidden="1" x14ac:dyDescent="0.2"/>
    <row r="6" spans="1:19" hidden="1" x14ac:dyDescent="0.2"/>
    <row r="7" spans="1:19" hidden="1" x14ac:dyDescent="0.2"/>
    <row r="8" spans="1:19" hidden="1" x14ac:dyDescent="0.2"/>
    <row r="9" spans="1:19" hidden="1" x14ac:dyDescent="0.2"/>
    <row r="10" spans="1:19" hidden="1" x14ac:dyDescent="0.2"/>
    <row r="11" spans="1:19" hidden="1" x14ac:dyDescent="0.2"/>
    <row r="12" spans="1:19" hidden="1" x14ac:dyDescent="0.2"/>
    <row r="13" spans="1:19" hidden="1" x14ac:dyDescent="0.2"/>
    <row r="14" spans="1:19" hidden="1" x14ac:dyDescent="0.2"/>
    <row r="15" spans="1:19" s="20" customFormat="1" ht="20.100000000000001" customHeight="1" x14ac:dyDescent="0.2">
      <c r="A15" s="256" t="s">
        <v>1461</v>
      </c>
      <c r="B15" s="256"/>
      <c r="C15" s="256"/>
      <c r="D15" s="256"/>
      <c r="E15" s="256"/>
      <c r="F15" s="256"/>
      <c r="G15" s="256"/>
      <c r="H15" s="256"/>
      <c r="I15" s="256"/>
      <c r="J15" s="256"/>
      <c r="K15" s="256"/>
      <c r="L15" s="256"/>
      <c r="M15" s="256"/>
      <c r="N15" s="256"/>
      <c r="O15" s="256"/>
      <c r="P15" s="256"/>
      <c r="Q15" s="256"/>
      <c r="R15" s="256"/>
      <c r="S15" s="256"/>
    </row>
    <row r="16" spans="1:19" x14ac:dyDescent="0.2">
      <c r="A16" s="262" t="s">
        <v>1501</v>
      </c>
      <c r="B16" s="262"/>
      <c r="C16" s="262"/>
      <c r="D16" s="262"/>
      <c r="E16" s="262"/>
      <c r="F16" s="262"/>
      <c r="G16" s="262"/>
      <c r="H16" s="262"/>
      <c r="I16" s="262"/>
      <c r="J16" s="262"/>
      <c r="K16" s="262"/>
      <c r="L16" s="262"/>
      <c r="M16" s="262"/>
      <c r="N16" s="262"/>
      <c r="O16" s="262"/>
      <c r="P16" s="262"/>
      <c r="Q16" s="262"/>
      <c r="R16" s="262"/>
      <c r="S16" s="262"/>
    </row>
    <row r="17" spans="1:20" ht="25.5" customHeight="1" x14ac:dyDescent="0.2">
      <c r="A17" s="244" t="s">
        <v>287</v>
      </c>
      <c r="B17" s="45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244" t="s">
        <v>1502</v>
      </c>
      <c r="P17" s="244" t="s">
        <v>334</v>
      </c>
      <c r="Q17" s="244"/>
      <c r="R17" s="244"/>
      <c r="S17" s="244"/>
      <c r="T17" s="1"/>
    </row>
    <row r="18" spans="1:20" ht="15" customHeight="1" x14ac:dyDescent="0.2">
      <c r="A18" s="244"/>
      <c r="B18" s="45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244"/>
      <c r="P18" s="244" t="s">
        <v>1407</v>
      </c>
      <c r="Q18" s="244"/>
      <c r="R18" s="244" t="s">
        <v>1408</v>
      </c>
      <c r="S18" s="244"/>
      <c r="T18" s="1"/>
    </row>
    <row r="19" spans="1:20" ht="25.5" x14ac:dyDescent="0.2">
      <c r="A19" s="244"/>
      <c r="B19" s="45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244"/>
      <c r="P19" s="6" t="s">
        <v>298</v>
      </c>
      <c r="Q19" s="6" t="s">
        <v>299</v>
      </c>
      <c r="R19" s="6" t="s">
        <v>298</v>
      </c>
      <c r="S19" s="6" t="s">
        <v>299</v>
      </c>
      <c r="T19" s="1"/>
    </row>
    <row r="20" spans="1:20" x14ac:dyDescent="0.2">
      <c r="A20" s="2">
        <v>1</v>
      </c>
      <c r="B20" s="45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>
        <v>2</v>
      </c>
      <c r="P20" s="2">
        <v>3</v>
      </c>
      <c r="Q20" s="2">
        <v>4</v>
      </c>
      <c r="R20" s="2">
        <v>5</v>
      </c>
      <c r="S20" s="2">
        <v>6</v>
      </c>
      <c r="T20" s="1"/>
    </row>
    <row r="21" spans="1:20" ht="15.75" x14ac:dyDescent="0.25">
      <c r="A21" s="14" t="s">
        <v>1409</v>
      </c>
      <c r="B21" s="45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65">
        <v>1</v>
      </c>
      <c r="P21" s="36"/>
      <c r="Q21" s="36"/>
      <c r="R21" s="36"/>
      <c r="S21" s="36"/>
      <c r="T21" s="1"/>
    </row>
  </sheetData>
  <sheetProtection password="E2BC" sheet="1" objects="1" scenarios="1" selectLockedCells="1"/>
  <mergeCells count="7">
    <mergeCell ref="A15:S15"/>
    <mergeCell ref="A16:S16"/>
    <mergeCell ref="O17:O19"/>
    <mergeCell ref="P17:S17"/>
    <mergeCell ref="A17:A19"/>
    <mergeCell ref="P18:Q18"/>
    <mergeCell ref="R18:S18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S21">
      <formula1>0</formula1>
      <formula2>999999999999</formula2>
    </dataValidation>
  </dataValidations>
  <printOptions horizontalCentered="1"/>
  <pageMargins left="0.39370078740157483" right="0.39370078740157483" top="0.78740157480314965" bottom="0.39370078740157483" header="0" footer="0"/>
  <pageSetup paperSize="9" orientation="landscape" blackAndWhite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/>
  <dimension ref="A1:P28"/>
  <sheetViews>
    <sheetView showGridLines="0" topLeftCell="A17" workbookViewId="0">
      <selection activeCell="P24" sqref="P24"/>
    </sheetView>
  </sheetViews>
  <sheetFormatPr defaultRowHeight="12.75" x14ac:dyDescent="0.2"/>
  <cols>
    <col min="1" max="1" width="57.28515625" style="7" customWidth="1"/>
    <col min="2" max="14" width="5.42578125" style="7" hidden="1" customWidth="1"/>
    <col min="15" max="15" width="6.42578125" style="7" bestFit="1" customWidth="1"/>
    <col min="16" max="16" width="15.7109375" style="7" customWidth="1"/>
    <col min="17" max="16384" width="9.140625" style="7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6" s="9" customFormat="1" ht="20.100000000000001" customHeight="1" x14ac:dyDescent="0.2">
      <c r="A17" s="252" t="s">
        <v>697</v>
      </c>
      <c r="B17" s="256"/>
      <c r="C17" s="256"/>
      <c r="D17" s="256"/>
      <c r="E17" s="256"/>
      <c r="F17" s="256"/>
      <c r="G17" s="256"/>
      <c r="H17" s="256"/>
      <c r="I17" s="256"/>
      <c r="J17" s="256"/>
      <c r="K17" s="256"/>
      <c r="L17" s="256"/>
      <c r="M17" s="256"/>
      <c r="N17" s="256"/>
      <c r="O17" s="256"/>
      <c r="P17" s="256"/>
    </row>
    <row r="18" spans="1:16" x14ac:dyDescent="0.2">
      <c r="A18" s="247" t="s">
        <v>1503</v>
      </c>
      <c r="B18" s="247"/>
      <c r="C18" s="247"/>
      <c r="D18" s="247"/>
      <c r="E18" s="247"/>
      <c r="F18" s="247"/>
      <c r="G18" s="247"/>
      <c r="H18" s="247"/>
      <c r="I18" s="247"/>
      <c r="J18" s="247"/>
      <c r="K18" s="247"/>
      <c r="L18" s="247"/>
      <c r="M18" s="247"/>
      <c r="N18" s="247"/>
      <c r="O18" s="247"/>
      <c r="P18" s="247"/>
    </row>
    <row r="19" spans="1:16" ht="25.5" x14ac:dyDescent="0.2">
      <c r="A19" s="6" t="s">
        <v>287</v>
      </c>
      <c r="B19" s="17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 t="s">
        <v>1502</v>
      </c>
      <c r="P19" s="6"/>
    </row>
    <row r="20" spans="1:16" x14ac:dyDescent="0.2">
      <c r="A20" s="2">
        <v>1</v>
      </c>
      <c r="B20" s="17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>
        <v>2</v>
      </c>
      <c r="P20" s="2">
        <v>3</v>
      </c>
    </row>
    <row r="21" spans="1:16" ht="15.75" x14ac:dyDescent="0.25">
      <c r="A21" s="14" t="s">
        <v>231</v>
      </c>
      <c r="B21" s="17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65">
        <v>1</v>
      </c>
      <c r="P21" s="36">
        <v>5</v>
      </c>
    </row>
    <row r="22" spans="1:16" ht="15.75" x14ac:dyDescent="0.25">
      <c r="A22" s="42" t="s">
        <v>693</v>
      </c>
      <c r="B22" s="17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65">
        <v>2</v>
      </c>
      <c r="P22" s="36">
        <v>3</v>
      </c>
    </row>
    <row r="23" spans="1:16" ht="15.75" x14ac:dyDescent="0.25">
      <c r="A23" s="14" t="s">
        <v>876</v>
      </c>
      <c r="B23" s="17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65">
        <v>3</v>
      </c>
      <c r="P23" s="36">
        <v>80</v>
      </c>
    </row>
    <row r="24" spans="1:16" ht="15.75" x14ac:dyDescent="0.25">
      <c r="A24" s="14" t="s">
        <v>694</v>
      </c>
      <c r="B24" s="17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65">
        <v>4</v>
      </c>
      <c r="P24" s="36">
        <v>50</v>
      </c>
    </row>
    <row r="25" spans="1:16" ht="15.75" x14ac:dyDescent="0.25">
      <c r="A25" s="14" t="s">
        <v>695</v>
      </c>
      <c r="B25" s="17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65">
        <v>5</v>
      </c>
      <c r="P25" s="36">
        <v>0</v>
      </c>
    </row>
    <row r="26" spans="1:16" ht="15.75" x14ac:dyDescent="0.25">
      <c r="A26" s="42" t="s">
        <v>696</v>
      </c>
      <c r="B26" s="17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65">
        <v>6</v>
      </c>
      <c r="P26" s="36">
        <v>0</v>
      </c>
    </row>
    <row r="28" spans="1:16" ht="30" customHeight="1" x14ac:dyDescent="0.2">
      <c r="A28" s="275" t="s">
        <v>700</v>
      </c>
      <c r="B28" s="275"/>
      <c r="C28" s="275"/>
      <c r="D28" s="275"/>
      <c r="E28" s="275"/>
      <c r="F28" s="275"/>
      <c r="G28" s="275"/>
      <c r="H28" s="275"/>
      <c r="I28" s="275"/>
      <c r="J28" s="275"/>
      <c r="K28" s="275"/>
      <c r="L28" s="275"/>
      <c r="M28" s="275"/>
      <c r="N28" s="275"/>
      <c r="O28" s="275"/>
      <c r="P28" s="275"/>
    </row>
  </sheetData>
  <sheetProtection password="E2BC" sheet="1" objects="1" scenarios="1" selectLockedCells="1"/>
  <mergeCells count="3">
    <mergeCell ref="A17:P17"/>
    <mergeCell ref="A18:P18"/>
    <mergeCell ref="A28:P28"/>
  </mergeCells>
  <phoneticPr fontId="1" type="noConversion"/>
  <dataValidations xWindow="592" yWindow="314" count="2">
    <dataValidation type="whole" allowBlank="1" showInputMessage="1" showErrorMessage="1" errorTitle="Ошибка ввода" error="Попытка ввести данные отличные от числовых или целочисленных" sqref="P21:P24 P26">
      <formula1>0</formula1>
      <formula2>999999999999</formula2>
    </dataValidation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5">
      <formula1>"0,1"</formula1>
    </dataValidation>
  </dataValidations>
  <printOptions horizontalCentered="1"/>
  <pageMargins left="0.39370078740157483" right="0.39370078740157483" top="0.78740157480314965" bottom="0.39370078740157483" header="0" footer="0"/>
  <pageSetup paperSize="9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25</vt:i4>
      </vt:variant>
      <vt:variant>
        <vt:lpstr>Именованные диапазоны</vt:lpstr>
      </vt:variant>
      <vt:variant>
        <vt:i4>60</vt:i4>
      </vt:variant>
    </vt:vector>
  </HeadingPairs>
  <TitlesOfParts>
    <vt:vector size="85" baseType="lpstr">
      <vt:lpstr>Титульный лист</vt:lpstr>
      <vt:lpstr>Раздел 1</vt:lpstr>
      <vt:lpstr>Раздел 2</vt:lpstr>
      <vt:lpstr>Раздел 3</vt:lpstr>
      <vt:lpstr>Раздел 4</vt:lpstr>
      <vt:lpstr>Раздел 5</vt:lpstr>
      <vt:lpstr>Раздел 6</vt:lpstr>
      <vt:lpstr>Раздел 7</vt:lpstr>
      <vt:lpstr>Раздел 8</vt:lpstr>
      <vt:lpstr>Раздел 9</vt:lpstr>
      <vt:lpstr>Раздел 10</vt:lpstr>
      <vt:lpstr>Раздел 11</vt:lpstr>
      <vt:lpstr>Раздел 12</vt:lpstr>
      <vt:lpstr>Раздел 13</vt:lpstr>
      <vt:lpstr>Раздел 14</vt:lpstr>
      <vt:lpstr>Раздел 15</vt:lpstr>
      <vt:lpstr>Раздел 16</vt:lpstr>
      <vt:lpstr>Раздел 17</vt:lpstr>
      <vt:lpstr>Раздел 18</vt:lpstr>
      <vt:lpstr>Раздел 19</vt:lpstr>
      <vt:lpstr>Раздел 20</vt:lpstr>
      <vt:lpstr>Раздел 21</vt:lpstr>
      <vt:lpstr>Раздел 22</vt:lpstr>
      <vt:lpstr>Флак</vt:lpstr>
      <vt:lpstr>Spravochnik</vt:lpstr>
      <vt:lpstr>Data_Adr</vt:lpstr>
      <vt:lpstr>data_r_1</vt:lpstr>
      <vt:lpstr>data_r_10</vt:lpstr>
      <vt:lpstr>data_r_11</vt:lpstr>
      <vt:lpstr>data_r_12</vt:lpstr>
      <vt:lpstr>data_r_13</vt:lpstr>
      <vt:lpstr>data_r_14</vt:lpstr>
      <vt:lpstr>data_r_15</vt:lpstr>
      <vt:lpstr>data_r_16</vt:lpstr>
      <vt:lpstr>data_r_17</vt:lpstr>
      <vt:lpstr>data_r_18</vt:lpstr>
      <vt:lpstr>data_r_19</vt:lpstr>
      <vt:lpstr>data_r_2</vt:lpstr>
      <vt:lpstr>data_r_20</vt:lpstr>
      <vt:lpstr>data_r_21</vt:lpstr>
      <vt:lpstr>data_r_22</vt:lpstr>
      <vt:lpstr>data_r_3</vt:lpstr>
      <vt:lpstr>data_r_4</vt:lpstr>
      <vt:lpstr>data_r_5</vt:lpstr>
      <vt:lpstr>data_r_6</vt:lpstr>
      <vt:lpstr>data_r_7</vt:lpstr>
      <vt:lpstr>data_r_8</vt:lpstr>
      <vt:lpstr>data_r_9</vt:lpstr>
      <vt:lpstr>Lang</vt:lpstr>
      <vt:lpstr>P_1</vt:lpstr>
      <vt:lpstr>P_2</vt:lpstr>
      <vt:lpstr>P_3</vt:lpstr>
      <vt:lpstr>P_4</vt:lpstr>
      <vt:lpstr>P_5</vt:lpstr>
      <vt:lpstr>P_6</vt:lpstr>
      <vt:lpstr>P_7</vt:lpstr>
      <vt:lpstr>R_1</vt:lpstr>
      <vt:lpstr>R_2</vt:lpstr>
      <vt:lpstr>R_3</vt:lpstr>
      <vt:lpstr>R_4</vt:lpstr>
      <vt:lpstr>razdel_01</vt:lpstr>
      <vt:lpstr>razdel_02</vt:lpstr>
      <vt:lpstr>razdel_03</vt:lpstr>
      <vt:lpstr>razdel_04</vt:lpstr>
      <vt:lpstr>razdel_05</vt:lpstr>
      <vt:lpstr>razdel_06</vt:lpstr>
      <vt:lpstr>razdel_07</vt:lpstr>
      <vt:lpstr>razdel_08</vt:lpstr>
      <vt:lpstr>razdel_09</vt:lpstr>
      <vt:lpstr>razdel_10</vt:lpstr>
      <vt:lpstr>razdel_11</vt:lpstr>
      <vt:lpstr>razdel_12</vt:lpstr>
      <vt:lpstr>razdel_13</vt:lpstr>
      <vt:lpstr>razdel_14</vt:lpstr>
      <vt:lpstr>razdel_15</vt:lpstr>
      <vt:lpstr>razdel_16</vt:lpstr>
      <vt:lpstr>razdel_17</vt:lpstr>
      <vt:lpstr>razdel_18</vt:lpstr>
      <vt:lpstr>razdel_19</vt:lpstr>
      <vt:lpstr>razdel_20</vt:lpstr>
      <vt:lpstr>razdel_21</vt:lpstr>
      <vt:lpstr>razdel_22</vt:lpstr>
      <vt:lpstr>T_Check</vt:lpstr>
      <vt:lpstr>Verificationcheck</vt:lpstr>
      <vt:lpstr>Year</vt:lpstr>
    </vt:vector>
  </TitlesOfParts>
  <Company>IVC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</dc:creator>
  <cp:lastModifiedBy>sch125</cp:lastModifiedBy>
  <cp:lastPrinted>2012-08-06T07:49:45Z</cp:lastPrinted>
  <dcterms:created xsi:type="dcterms:W3CDTF">2003-03-26T09:58:27Z</dcterms:created>
  <dcterms:modified xsi:type="dcterms:W3CDTF">2013-03-11T12:55:33Z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Версия">
    <vt:lpwstr>9.002.06.32.21.247</vt:lpwstr>
  </property>
</Properties>
</file>